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er\Desktop\Erhvervslearn\"/>
    </mc:Choice>
  </mc:AlternateContent>
  <bookViews>
    <workbookView xWindow="0" yWindow="0" windowWidth="19200" windowHeight="7140" activeTab="1"/>
  </bookViews>
  <sheets>
    <sheet name="Menu" sheetId="3" r:id="rId1"/>
    <sheet name="Procent ændringer" sheetId="1" r:id="rId2"/>
    <sheet name="Indtastning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D61" i="1"/>
  <c r="D60" i="1"/>
  <c r="E48" i="1"/>
  <c r="E52" i="1"/>
  <c r="E51" i="1"/>
  <c r="E50" i="1"/>
  <c r="D53" i="1"/>
  <c r="E53" i="1" s="1"/>
  <c r="C53" i="1"/>
  <c r="E45" i="1"/>
  <c r="D45" i="1"/>
  <c r="D50" i="1"/>
  <c r="C50" i="1"/>
  <c r="C45" i="1"/>
  <c r="C44" i="1"/>
  <c r="C43" i="1"/>
  <c r="D17" i="1"/>
  <c r="E64" i="1" l="1"/>
  <c r="E54" i="1"/>
  <c r="E56" i="1"/>
  <c r="C76" i="1" l="1"/>
  <c r="C77" i="1"/>
  <c r="F88" i="1"/>
  <c r="F90" i="1"/>
  <c r="C92" i="1"/>
  <c r="F39" i="1"/>
  <c r="F40" i="1" s="1"/>
  <c r="F32" i="1"/>
  <c r="C39" i="1"/>
  <c r="D15" i="1"/>
  <c r="D75" i="1" l="1"/>
  <c r="F90" i="2"/>
  <c r="D60" i="2"/>
  <c r="C49" i="2"/>
  <c r="E15" i="2"/>
  <c r="D76" i="1"/>
  <c r="D59" i="1"/>
  <c r="F91" i="1" l="1"/>
  <c r="D44" i="1" l="1"/>
  <c r="D43" i="1"/>
  <c r="D42" i="2"/>
  <c r="D43" i="2"/>
  <c r="D44" i="2"/>
  <c r="C43" i="2" l="1"/>
  <c r="E17" i="2"/>
  <c r="E14" i="2"/>
  <c r="E13" i="2"/>
  <c r="C86" i="2"/>
  <c r="F81" i="2"/>
  <c r="C76" i="2"/>
  <c r="D75" i="2"/>
  <c r="C75" i="2"/>
  <c r="D74" i="2"/>
  <c r="C74" i="2"/>
  <c r="E68" i="2"/>
  <c r="C83" i="2" s="1"/>
  <c r="D68" i="2"/>
  <c r="C82" i="2" s="1"/>
  <c r="C68" i="2"/>
  <c r="C81" i="2" s="1"/>
  <c r="E67" i="2"/>
  <c r="D67" i="2"/>
  <c r="C67" i="2"/>
  <c r="E63" i="2"/>
  <c r="D59" i="2"/>
  <c r="D58" i="2"/>
  <c r="E55" i="2"/>
  <c r="E53" i="2"/>
  <c r="C52" i="2"/>
  <c r="D52" i="2" s="1"/>
  <c r="E52" i="2" s="1"/>
  <c r="C51" i="2"/>
  <c r="B51" i="2"/>
  <c r="C50" i="2"/>
  <c r="B50" i="2"/>
  <c r="B49" i="2"/>
  <c r="E43" i="2"/>
  <c r="D50" i="2" s="1"/>
  <c r="C89" i="2" s="1"/>
  <c r="F38" i="2"/>
  <c r="C38" i="2"/>
  <c r="F31" i="2"/>
  <c r="C31" i="2"/>
  <c r="C16" i="2"/>
  <c r="C18" i="2" s="1"/>
  <c r="C20" i="2" s="1"/>
  <c r="C23" i="2" s="1"/>
  <c r="C25" i="2" s="1"/>
  <c r="C87" i="1"/>
  <c r="C84" i="2" l="1"/>
  <c r="D77" i="2"/>
  <c r="F82" i="2" s="1"/>
  <c r="C39" i="2"/>
  <c r="F39" i="2"/>
  <c r="C77" i="2"/>
  <c r="D16" i="2"/>
  <c r="D18" i="2" s="1"/>
  <c r="C44" i="2"/>
  <c r="C42" i="2"/>
  <c r="E42" i="2" s="1"/>
  <c r="D49" i="2" s="1"/>
  <c r="C71" i="2"/>
  <c r="D71" i="2"/>
  <c r="E71" i="2"/>
  <c r="C88" i="2" l="1"/>
  <c r="E44" i="2"/>
  <c r="D51" i="2" s="1"/>
  <c r="E50" i="2"/>
  <c r="E47" i="2"/>
  <c r="D20" i="2"/>
  <c r="D23" i="2" s="1"/>
  <c r="E49" i="2"/>
  <c r="E51" i="2" l="1"/>
  <c r="E54" i="2" s="1"/>
  <c r="F88" i="2"/>
  <c r="F93" i="2" s="1"/>
  <c r="D61" i="2"/>
  <c r="E58" i="2" s="1"/>
  <c r="F82" i="1"/>
  <c r="D78" i="1"/>
  <c r="F83" i="1" s="1"/>
  <c r="C75" i="1"/>
  <c r="D69" i="1"/>
  <c r="D72" i="1" s="1"/>
  <c r="E69" i="1"/>
  <c r="C69" i="1"/>
  <c r="E68" i="1"/>
  <c r="D68" i="1"/>
  <c r="C68" i="1"/>
  <c r="C52" i="1"/>
  <c r="C51" i="1"/>
  <c r="B51" i="1"/>
  <c r="B52" i="1"/>
  <c r="B50" i="1"/>
  <c r="E24" i="1"/>
  <c r="F17" i="1"/>
  <c r="E14" i="1"/>
  <c r="E13" i="1"/>
  <c r="D13" i="1"/>
  <c r="D14" i="1"/>
  <c r="C31" i="1"/>
  <c r="C40" i="1" s="1"/>
  <c r="C16" i="1"/>
  <c r="C18" i="1" s="1"/>
  <c r="C20" i="1" s="1"/>
  <c r="C23" i="1" l="1"/>
  <c r="C25" i="1" s="1"/>
  <c r="C72" i="1"/>
  <c r="C82" i="1"/>
  <c r="E62" i="2"/>
  <c r="E65" i="2" s="1"/>
  <c r="G69" i="2" s="1"/>
  <c r="D25" i="2"/>
  <c r="F83" i="2" s="1"/>
  <c r="F84" i="2" s="1"/>
  <c r="F94" i="2" s="1"/>
  <c r="C84" i="1"/>
  <c r="E72" i="1"/>
  <c r="C78" i="1"/>
  <c r="F87" i="1" s="1"/>
  <c r="C83" i="1"/>
  <c r="F13" i="1"/>
  <c r="E44" i="1" s="1"/>
  <c r="D51" i="1" s="1"/>
  <c r="F15" i="1"/>
  <c r="F14" i="1"/>
  <c r="G71" i="2" l="1"/>
  <c r="C90" i="2"/>
  <c r="C91" i="2" s="1"/>
  <c r="C94" i="2" s="1"/>
  <c r="C85" i="1"/>
  <c r="E43" i="1"/>
  <c r="F16" i="1"/>
  <c r="F18" i="1" s="1"/>
  <c r="C90" i="1" l="1"/>
  <c r="F20" i="1"/>
  <c r="F23" i="1" s="1"/>
  <c r="F24" i="1" l="1"/>
  <c r="D62" i="1" s="1"/>
  <c r="E59" i="1" s="1"/>
  <c r="C89" i="1"/>
  <c r="D52" i="1"/>
  <c r="F89" i="1" l="1"/>
  <c r="F95" i="1" s="1"/>
  <c r="F25" i="1"/>
  <c r="F84" i="1" l="1"/>
  <c r="F85" i="1" s="1"/>
  <c r="E55" i="1"/>
  <c r="F96" i="1"/>
  <c r="E66" i="1" l="1"/>
  <c r="C91" i="1" l="1"/>
  <c r="C93" i="1" s="1"/>
  <c r="C96" i="1" s="1"/>
  <c r="G70" i="1"/>
  <c r="G72" i="1" s="1"/>
</calcChain>
</file>

<file path=xl/comments1.xml><?xml version="1.0" encoding="utf-8"?>
<comments xmlns="http://schemas.openxmlformats.org/spreadsheetml/2006/main">
  <authors>
    <author>Oliver Storm Pallesen</author>
  </authors>
  <commentList>
    <comment ref="E58" authorId="0" shapeId="0">
      <text>
        <r>
          <rPr>
            <b/>
            <sz val="9"/>
            <color indexed="81"/>
            <rFont val="Tahoma"/>
            <family val="2"/>
          </rPr>
          <t>Oliver Storm Pallesen:</t>
        </r>
        <r>
          <rPr>
            <sz val="9"/>
            <color indexed="81"/>
            <rFont val="Tahoma"/>
            <family val="2"/>
          </rPr>
          <t xml:space="preserve">
Investering minus afbetalingen </t>
        </r>
      </text>
    </comment>
  </commentList>
</comments>
</file>

<file path=xl/comments2.xml><?xml version="1.0" encoding="utf-8"?>
<comments xmlns="http://schemas.openxmlformats.org/spreadsheetml/2006/main">
  <authors>
    <author>Oliver Storm Pallesen</author>
  </authors>
  <commentList>
    <comment ref="E57" authorId="0" shapeId="0">
      <text>
        <r>
          <rPr>
            <b/>
            <sz val="9"/>
            <color indexed="81"/>
            <rFont val="Tahoma"/>
            <family val="2"/>
          </rPr>
          <t>Oliver Storm Pallesen:</t>
        </r>
        <r>
          <rPr>
            <sz val="9"/>
            <color indexed="81"/>
            <rFont val="Tahoma"/>
            <family val="2"/>
          </rPr>
          <t xml:space="preserve">
Investering minus afbetalingen </t>
        </r>
      </text>
    </comment>
  </commentList>
</comments>
</file>

<file path=xl/sharedStrings.xml><?xml version="1.0" encoding="utf-8"?>
<sst xmlns="http://schemas.openxmlformats.org/spreadsheetml/2006/main" count="269" uniqueCount="97">
  <si>
    <t>Omsætning</t>
  </si>
  <si>
    <t>Bruttoresultat</t>
  </si>
  <si>
    <t>Varebeholdninger</t>
  </si>
  <si>
    <t>Afskrivninger</t>
  </si>
  <si>
    <t>Resultat før skat</t>
  </si>
  <si>
    <t>Årets resultat</t>
  </si>
  <si>
    <t>Aktiekapital</t>
  </si>
  <si>
    <t>Lønsatsstigning</t>
  </si>
  <si>
    <t>Vareforbrug/materiale</t>
  </si>
  <si>
    <t>Arbejdsløn</t>
  </si>
  <si>
    <t>Kontante kapacitetsomkostninger</t>
  </si>
  <si>
    <t>Driftsresultat</t>
  </si>
  <si>
    <t>Renter</t>
  </si>
  <si>
    <t>Afdrag på lån</t>
  </si>
  <si>
    <t xml:space="preserve">Skat </t>
  </si>
  <si>
    <t>Primo</t>
  </si>
  <si>
    <t>Ultimo</t>
  </si>
  <si>
    <t>Aktiver</t>
  </si>
  <si>
    <t xml:space="preserve">Anlægsaktiver  </t>
  </si>
  <si>
    <t>Varedebitorer</t>
  </si>
  <si>
    <t>Omsætningsaktiver i alt</t>
  </si>
  <si>
    <t>Aktiver i alt</t>
  </si>
  <si>
    <t>Passiver</t>
  </si>
  <si>
    <t>Skyldigt udbytte</t>
  </si>
  <si>
    <t>Egenkapital i alt</t>
  </si>
  <si>
    <t>Varekreditorer</t>
  </si>
  <si>
    <t>Øvrige kreditorer</t>
  </si>
  <si>
    <t>Gæld i alt</t>
  </si>
  <si>
    <t>Passiver i alt</t>
  </si>
  <si>
    <t>Inventar</t>
  </si>
  <si>
    <t>Maskiner</t>
  </si>
  <si>
    <t>Bygninger</t>
  </si>
  <si>
    <t>Resultatopgørelse</t>
  </si>
  <si>
    <t>Budget</t>
  </si>
  <si>
    <t>Langsigtet gæld - Nye lån</t>
  </si>
  <si>
    <t>Kassekredit</t>
  </si>
  <si>
    <t>Likvidebeholdning</t>
  </si>
  <si>
    <t>Mængdestigning</t>
  </si>
  <si>
    <t>Salgsprisstigning/Prisstigning/fald</t>
  </si>
  <si>
    <t>Indkøbsprisstigning</t>
  </si>
  <si>
    <t>Selskabsskat</t>
  </si>
  <si>
    <t>Ændringer på resultatopgørelsen</t>
  </si>
  <si>
    <t>Overført resultat</t>
  </si>
  <si>
    <t>Dette års resultat</t>
  </si>
  <si>
    <t>Regnskab</t>
  </si>
  <si>
    <t>Pris ændring</t>
  </si>
  <si>
    <t>Dækningsbidrag</t>
  </si>
  <si>
    <t>Stigning i kapacitetsomkostninger</t>
  </si>
  <si>
    <t>Ultimobeholdninger</t>
  </si>
  <si>
    <t>Omsæt. Hastig.</t>
  </si>
  <si>
    <t>Varelager oms.</t>
  </si>
  <si>
    <t>Varelager</t>
  </si>
  <si>
    <t>Debitorer</t>
  </si>
  <si>
    <t>Debitorer betaling</t>
  </si>
  <si>
    <t>Varekreditor</t>
  </si>
  <si>
    <t>Likviditets budget</t>
  </si>
  <si>
    <t>+/- ændringer i</t>
  </si>
  <si>
    <t>Ændringer</t>
  </si>
  <si>
    <t>Anden kort gæld</t>
  </si>
  <si>
    <t xml:space="preserve">Kortgæld </t>
  </si>
  <si>
    <t>Driftens likvidtetsvirkning</t>
  </si>
  <si>
    <t>Investeringer i nye maskiner</t>
  </si>
  <si>
    <t>Investering</t>
  </si>
  <si>
    <t xml:space="preserve">          Nye lån </t>
  </si>
  <si>
    <t xml:space="preserve">          Afdrag på lån </t>
  </si>
  <si>
    <t xml:space="preserve">          Nedskrivning på kassekredit</t>
  </si>
  <si>
    <t xml:space="preserve">          Udbytte</t>
  </si>
  <si>
    <t>Samlet likviditetsvirkning</t>
  </si>
  <si>
    <t xml:space="preserve">          Likvide midler primo</t>
  </si>
  <si>
    <t xml:space="preserve">          Disponibel kassekredit</t>
  </si>
  <si>
    <t>Likvide midler ultimo</t>
  </si>
  <si>
    <t>Noter</t>
  </si>
  <si>
    <t>Tilgang</t>
  </si>
  <si>
    <t>KK</t>
  </si>
  <si>
    <t>Overført til kasse</t>
  </si>
  <si>
    <t>Start værdi</t>
  </si>
  <si>
    <t>Lang gæld</t>
  </si>
  <si>
    <t xml:space="preserve">Reserver </t>
  </si>
  <si>
    <t>Afgang</t>
  </si>
  <si>
    <t>Budgetteret balance</t>
  </si>
  <si>
    <t>Nyt lån</t>
  </si>
  <si>
    <t>Mængde ændr.</t>
  </si>
  <si>
    <t>Ændringer på balancen</t>
  </si>
  <si>
    <t>Finansielle aktiver</t>
  </si>
  <si>
    <t xml:space="preserve">          Skat</t>
  </si>
  <si>
    <t>Finansielle ind- og udbetalinger</t>
  </si>
  <si>
    <t>Total</t>
  </si>
  <si>
    <t>KK gæld ultimo</t>
  </si>
  <si>
    <t>Øvrig gæld</t>
  </si>
  <si>
    <t>Ændring</t>
  </si>
  <si>
    <t>www.erhvervslearn.dk</t>
  </si>
  <si>
    <t>Back</t>
  </si>
  <si>
    <t>gange</t>
  </si>
  <si>
    <t>kr.</t>
  </si>
  <si>
    <t>Periodeafgrænsningsposter</t>
  </si>
  <si>
    <t>dage</t>
  </si>
  <si>
    <t>Periodisering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</si>
</sst>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_);_(* \(#,##0\);_(* &quot;-&quot;??_);_(@_)"/>
    <numFmt numFmtId="165" formatCode="0.0\ %"/>
    <numFmt numFmtId="166" formatCode="_ * #,##0_ ;_ * \-#,##0_ ;_ * &quot;-&quot;??_ ;_ @_ "/>
    <numFmt numFmtId="167" formatCode="0.00\ %"/>
    <numFmt numFmtId="168" formatCode="0.000%"/>
    <numFmt numFmtId="169" formatCode="_(* #,##0.000000_);_(* \(#,##0.000000\);_(* &quot;-&quot;??_);_(@_)"/>
    <numFmt numFmtId="170" formatCode="_ [$kr-406]\ * #,##0_ ;_ [$kr-406]\ * \-#,##0_ ;_ [$kr-406]\ * &quot;-&quot;??_ ;_ @_ "/>
    <numFmt numFmtId="171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u/>
      <sz val="36"/>
      <color theme="0"/>
      <name val="Calibri"/>
      <family val="2"/>
      <scheme val="minor"/>
    </font>
    <font>
      <u/>
      <sz val="36"/>
      <color theme="0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85A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7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164" fontId="3" fillId="2" borderId="0" xfId="1" applyNumberFormat="1" applyFont="1" applyFill="1"/>
    <xf numFmtId="164" fontId="3" fillId="2" borderId="1" xfId="1" applyNumberFormat="1" applyFont="1" applyFill="1" applyBorder="1"/>
    <xf numFmtId="164" fontId="3" fillId="2" borderId="0" xfId="1" applyNumberFormat="1" applyFont="1" applyFill="1" applyBorder="1"/>
    <xf numFmtId="164" fontId="3" fillId="2" borderId="9" xfId="1" applyNumberFormat="1" applyFont="1" applyFill="1" applyBorder="1"/>
    <xf numFmtId="164" fontId="3" fillId="2" borderId="8" xfId="1" applyNumberFormat="1" applyFont="1" applyFill="1" applyBorder="1"/>
    <xf numFmtId="164" fontId="3" fillId="4" borderId="9" xfId="1" applyNumberFormat="1" applyFont="1" applyFill="1" applyBorder="1"/>
    <xf numFmtId="0" fontId="4" fillId="0" borderId="12" xfId="0" applyFont="1" applyFill="1" applyBorder="1"/>
    <xf numFmtId="164" fontId="4" fillId="2" borderId="8" xfId="1" applyNumberFormat="1" applyFont="1" applyFill="1" applyBorder="1"/>
    <xf numFmtId="164" fontId="4" fillId="2" borderId="0" xfId="1" applyNumberFormat="1" applyFont="1" applyFill="1" applyBorder="1"/>
    <xf numFmtId="164" fontId="4" fillId="2" borderId="9" xfId="1" applyNumberFormat="1" applyFont="1" applyFill="1" applyBorder="1"/>
    <xf numFmtId="164" fontId="3" fillId="4" borderId="13" xfId="1" applyNumberFormat="1" applyFont="1" applyFill="1" applyBorder="1"/>
    <xf numFmtId="164" fontId="3" fillId="4" borderId="14" xfId="1" applyNumberFormat="1" applyFont="1" applyFill="1" applyBorder="1"/>
    <xf numFmtId="164" fontId="4" fillId="2" borderId="14" xfId="1" applyNumberFormat="1" applyFont="1" applyFill="1" applyBorder="1"/>
    <xf numFmtId="164" fontId="3" fillId="2" borderId="14" xfId="1" applyNumberFormat="1" applyFont="1" applyFill="1" applyBorder="1"/>
    <xf numFmtId="164" fontId="3" fillId="4" borderId="15" xfId="1" applyNumberFormat="1" applyFont="1" applyFill="1" applyBorder="1"/>
    <xf numFmtId="166" fontId="3" fillId="4" borderId="14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/>
    <xf numFmtId="164" fontId="4" fillId="0" borderId="3" xfId="1" applyNumberFormat="1" applyFont="1" applyFill="1" applyBorder="1"/>
    <xf numFmtId="164" fontId="4" fillId="2" borderId="3" xfId="1" applyNumberFormat="1" applyFont="1" applyFill="1" applyBorder="1"/>
    <xf numFmtId="9" fontId="3" fillId="2" borderId="5" xfId="2" applyFont="1" applyFill="1" applyBorder="1"/>
    <xf numFmtId="9" fontId="3" fillId="2" borderId="0" xfId="2" applyFont="1" applyFill="1" applyBorder="1"/>
    <xf numFmtId="9" fontId="3" fillId="2" borderId="14" xfId="2" applyFont="1" applyFill="1" applyBorder="1"/>
    <xf numFmtId="9" fontId="4" fillId="2" borderId="14" xfId="2" applyFont="1" applyFill="1" applyBorder="1"/>
    <xf numFmtId="9" fontId="3" fillId="2" borderId="7" xfId="2" applyFont="1" applyFill="1" applyBorder="1"/>
    <xf numFmtId="164" fontId="3" fillId="2" borderId="13" xfId="1" applyNumberFormat="1" applyFont="1" applyFill="1" applyBorder="1"/>
    <xf numFmtId="165" fontId="3" fillId="2" borderId="0" xfId="0" applyNumberFormat="1" applyFont="1" applyFill="1"/>
    <xf numFmtId="0" fontId="0" fillId="2" borderId="0" xfId="0" applyFont="1" applyFill="1"/>
    <xf numFmtId="0" fontId="3" fillId="2" borderId="0" xfId="0" applyFont="1" applyFill="1"/>
    <xf numFmtId="164" fontId="0" fillId="2" borderId="0" xfId="0" applyNumberFormat="1" applyFont="1" applyFill="1"/>
    <xf numFmtId="0" fontId="0" fillId="2" borderId="3" xfId="0" applyFont="1" applyFill="1" applyBorder="1"/>
    <xf numFmtId="164" fontId="0" fillId="2" borderId="3" xfId="0" applyNumberFormat="1" applyFont="1" applyFill="1" applyBorder="1"/>
    <xf numFmtId="166" fontId="3" fillId="2" borderId="3" xfId="1" applyNumberFormat="1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164" fontId="0" fillId="2" borderId="3" xfId="0" applyNumberFormat="1" applyFont="1" applyFill="1" applyBorder="1" applyAlignment="1">
      <alignment horizontal="left"/>
    </xf>
    <xf numFmtId="0" fontId="0" fillId="0" borderId="3" xfId="0" applyFont="1" applyBorder="1"/>
    <xf numFmtId="0" fontId="0" fillId="0" borderId="3" xfId="0" applyFont="1" applyFill="1" applyBorder="1"/>
    <xf numFmtId="164" fontId="3" fillId="2" borderId="3" xfId="1" applyNumberFormat="1" applyFont="1" applyFill="1" applyBorder="1"/>
    <xf numFmtId="0" fontId="3" fillId="4" borderId="0" xfId="0" applyFont="1" applyFill="1"/>
    <xf numFmtId="0" fontId="3" fillId="2" borderId="7" xfId="0" applyFont="1" applyFill="1" applyBorder="1"/>
    <xf numFmtId="0" fontId="3" fillId="2" borderId="11" xfId="0" applyFont="1" applyFill="1" applyBorder="1"/>
    <xf numFmtId="0" fontId="0" fillId="2" borderId="12" xfId="0" applyFont="1" applyFill="1" applyBorder="1"/>
    <xf numFmtId="164" fontId="3" fillId="2" borderId="2" xfId="1" applyNumberFormat="1" applyFont="1" applyFill="1" applyBorder="1"/>
    <xf numFmtId="0" fontId="0" fillId="2" borderId="3" xfId="0" quotePrefix="1" applyFont="1" applyFill="1" applyBorder="1"/>
    <xf numFmtId="166" fontId="3" fillId="2" borderId="10" xfId="1" applyNumberFormat="1" applyFont="1" applyFill="1" applyBorder="1"/>
    <xf numFmtId="166" fontId="3" fillId="4" borderId="10" xfId="1" applyNumberFormat="1" applyFont="1" applyFill="1" applyBorder="1"/>
    <xf numFmtId="0" fontId="0" fillId="2" borderId="14" xfId="0" applyFont="1" applyFill="1" applyBorder="1"/>
    <xf numFmtId="0" fontId="0" fillId="2" borderId="0" xfId="0" applyFont="1" applyFill="1" applyBorder="1"/>
    <xf numFmtId="0" fontId="0" fillId="0" borderId="10" xfId="0" applyFont="1" applyBorder="1"/>
    <xf numFmtId="166" fontId="0" fillId="0" borderId="10" xfId="1" applyNumberFormat="1" applyFont="1" applyBorder="1"/>
    <xf numFmtId="0" fontId="2" fillId="2" borderId="12" xfId="0" applyFont="1" applyFill="1" applyBorder="1"/>
    <xf numFmtId="164" fontId="4" fillId="2" borderId="2" xfId="1" applyNumberFormat="1" applyFont="1" applyFill="1" applyBorder="1"/>
    <xf numFmtId="164" fontId="4" fillId="2" borderId="10" xfId="1" applyNumberFormat="1" applyFont="1" applyFill="1" applyBorder="1"/>
    <xf numFmtId="164" fontId="0" fillId="4" borderId="8" xfId="0" applyNumberFormat="1" applyFont="1" applyFill="1" applyBorder="1"/>
    <xf numFmtId="0" fontId="0" fillId="2" borderId="2" xfId="0" applyFont="1" applyFill="1" applyBorder="1"/>
    <xf numFmtId="164" fontId="0" fillId="2" borderId="10" xfId="0" applyNumberFormat="1" applyFont="1" applyFill="1" applyBorder="1"/>
    <xf numFmtId="0" fontId="0" fillId="2" borderId="11" xfId="0" applyFont="1" applyFill="1" applyBorder="1"/>
    <xf numFmtId="0" fontId="0" fillId="2" borderId="1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3" fillId="2" borderId="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0" fontId="0" fillId="2" borderId="7" xfId="0" applyFont="1" applyFill="1" applyBorder="1"/>
    <xf numFmtId="0" fontId="0" fillId="2" borderId="9" xfId="0" applyFont="1" applyFill="1" applyBorder="1"/>
    <xf numFmtId="166" fontId="0" fillId="2" borderId="3" xfId="0" applyNumberFormat="1" applyFont="1" applyFill="1" applyBorder="1"/>
    <xf numFmtId="166" fontId="0" fillId="4" borderId="3" xfId="0" applyNumberFormat="1" applyFont="1" applyFill="1" applyBorder="1"/>
    <xf numFmtId="0" fontId="0" fillId="4" borderId="3" xfId="0" applyFont="1" applyFill="1" applyBorder="1"/>
    <xf numFmtId="0" fontId="2" fillId="2" borderId="0" xfId="0" applyFont="1" applyFill="1"/>
    <xf numFmtId="166" fontId="0" fillId="4" borderId="3" xfId="1" applyNumberFormat="1" applyFont="1" applyFill="1" applyBorder="1"/>
    <xf numFmtId="166" fontId="3" fillId="2" borderId="14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0" fillId="3" borderId="3" xfId="0" applyFont="1" applyFill="1" applyBorder="1"/>
    <xf numFmtId="167" fontId="3" fillId="4" borderId="0" xfId="0" applyNumberFormat="1" applyFont="1" applyFill="1"/>
    <xf numFmtId="0" fontId="0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4" xfId="0" applyFont="1" applyFill="1" applyBorder="1"/>
    <xf numFmtId="166" fontId="4" fillId="4" borderId="14" xfId="1" applyNumberFormat="1" applyFont="1" applyFill="1" applyBorder="1" applyAlignment="1">
      <alignment horizontal="right" vertical="center"/>
    </xf>
    <xf numFmtId="10" fontId="0" fillId="2" borderId="0" xfId="2" applyNumberFormat="1" applyFont="1" applyFill="1"/>
    <xf numFmtId="3" fontId="0" fillId="2" borderId="0" xfId="0" applyNumberFormat="1" applyFont="1" applyFill="1"/>
    <xf numFmtId="43" fontId="0" fillId="2" borderId="0" xfId="1" applyFont="1" applyFill="1"/>
    <xf numFmtId="168" fontId="0" fillId="2" borderId="0" xfId="2" applyNumberFormat="1" applyFont="1" applyFill="1"/>
    <xf numFmtId="10" fontId="3" fillId="2" borderId="15" xfId="2" applyNumberFormat="1" applyFont="1" applyFill="1" applyBorder="1"/>
    <xf numFmtId="166" fontId="0" fillId="2" borderId="0" xfId="0" applyNumberFormat="1" applyFont="1" applyFill="1"/>
    <xf numFmtId="166" fontId="4" fillId="2" borderId="14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 wrapText="1"/>
    </xf>
    <xf numFmtId="169" fontId="0" fillId="2" borderId="0" xfId="0" applyNumberFormat="1" applyFont="1" applyFill="1"/>
    <xf numFmtId="1" fontId="0" fillId="2" borderId="3" xfId="0" applyNumberFormat="1" applyFont="1" applyFill="1" applyBorder="1"/>
    <xf numFmtId="166" fontId="4" fillId="2" borderId="14" xfId="1" applyNumberFormat="1" applyFont="1" applyFill="1" applyBorder="1"/>
    <xf numFmtId="166" fontId="3" fillId="2" borderId="14" xfId="1" applyNumberFormat="1" applyFont="1" applyFill="1" applyBorder="1"/>
    <xf numFmtId="166" fontId="0" fillId="2" borderId="14" xfId="0" applyNumberFormat="1" applyFont="1" applyFill="1" applyBorder="1"/>
    <xf numFmtId="166" fontId="4" fillId="0" borderId="3" xfId="1" applyNumberFormat="1" applyFont="1" applyFill="1" applyBorder="1"/>
    <xf numFmtId="0" fontId="0" fillId="5" borderId="0" xfId="0" applyFill="1"/>
    <xf numFmtId="0" fontId="10" fillId="2" borderId="0" xfId="3" applyNumberFormat="1" applyFont="1" applyFill="1" applyAlignment="1" applyProtection="1">
      <alignment horizontal="right"/>
    </xf>
    <xf numFmtId="3" fontId="3" fillId="4" borderId="0" xfId="1" applyNumberFormat="1" applyFont="1" applyFill="1"/>
    <xf numFmtId="3" fontId="3" fillId="4" borderId="0" xfId="0" applyNumberFormat="1" applyFont="1" applyFill="1"/>
    <xf numFmtId="9" fontId="3" fillId="2" borderId="13" xfId="2" applyFont="1" applyFill="1" applyBorder="1"/>
    <xf numFmtId="164" fontId="3" fillId="2" borderId="15" xfId="1" applyNumberFormat="1" applyFont="1" applyFill="1" applyBorder="1"/>
    <xf numFmtId="164" fontId="4" fillId="2" borderId="15" xfId="1" applyNumberFormat="1" applyFont="1" applyFill="1" applyBorder="1"/>
    <xf numFmtId="166" fontId="4" fillId="0" borderId="10" xfId="1" applyNumberFormat="1" applyFont="1" applyFill="1" applyBorder="1"/>
    <xf numFmtId="166" fontId="0" fillId="2" borderId="8" xfId="0" applyNumberFormat="1" applyFont="1" applyFill="1" applyBorder="1"/>
    <xf numFmtId="171" fontId="0" fillId="2" borderId="0" xfId="0" applyNumberFormat="1" applyFont="1" applyFill="1"/>
    <xf numFmtId="171" fontId="2" fillId="2" borderId="0" xfId="0" applyNumberFormat="1" applyFont="1" applyFill="1"/>
    <xf numFmtId="166" fontId="0" fillId="4" borderId="8" xfId="0" applyNumberFormat="1" applyFont="1" applyFill="1" applyBorder="1"/>
    <xf numFmtId="166" fontId="0" fillId="2" borderId="10" xfId="0" applyNumberFormat="1" applyFont="1" applyFill="1" applyBorder="1"/>
    <xf numFmtId="43" fontId="0" fillId="2" borderId="0" xfId="0" applyNumberFormat="1" applyFont="1" applyFill="1"/>
    <xf numFmtId="166" fontId="3" fillId="4" borderId="14" xfId="1" applyNumberFormat="1" applyFont="1" applyFill="1" applyBorder="1"/>
    <xf numFmtId="166" fontId="3" fillId="2" borderId="7" xfId="0" applyNumberFormat="1" applyFont="1" applyFill="1" applyBorder="1"/>
    <xf numFmtId="166" fontId="0" fillId="2" borderId="9" xfId="0" applyNumberFormat="1" applyFont="1" applyFill="1" applyBorder="1"/>
    <xf numFmtId="166" fontId="3" fillId="2" borderId="7" xfId="0" applyNumberFormat="1" applyFont="1" applyFill="1" applyBorder="1" applyAlignment="1">
      <alignment horizontal="left"/>
    </xf>
    <xf numFmtId="166" fontId="3" fillId="2" borderId="9" xfId="0" applyNumberFormat="1" applyFont="1" applyFill="1" applyBorder="1" applyAlignment="1">
      <alignment horizontal="left"/>
    </xf>
    <xf numFmtId="166" fontId="4" fillId="0" borderId="14" xfId="1" applyNumberFormat="1" applyFont="1" applyFill="1" applyBorder="1"/>
    <xf numFmtId="164" fontId="0" fillId="2" borderId="12" xfId="0" applyNumberFormat="1" applyFont="1" applyFill="1" applyBorder="1"/>
    <xf numFmtId="164" fontId="3" fillId="2" borderId="10" xfId="1" applyNumberFormat="1" applyFont="1" applyFill="1" applyBorder="1"/>
    <xf numFmtId="164" fontId="2" fillId="2" borderId="12" xfId="0" applyNumberFormat="1" applyFont="1" applyFill="1" applyBorder="1"/>
    <xf numFmtId="164" fontId="4" fillId="0" borderId="10" xfId="1" applyNumberFormat="1" applyFont="1" applyFill="1" applyBorder="1"/>
    <xf numFmtId="166" fontId="0" fillId="2" borderId="3" xfId="1" applyNumberFormat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170" fontId="8" fillId="5" borderId="0" xfId="3" applyFont="1" applyFill="1" applyAlignment="1" applyProtection="1">
      <alignment horizontal="center"/>
    </xf>
    <xf numFmtId="170" fontId="9" fillId="5" borderId="0" xfId="3" applyFont="1" applyFill="1" applyAlignment="1" applyProtection="1">
      <alignment horizontal="center"/>
    </xf>
    <xf numFmtId="0" fontId="4" fillId="3" borderId="1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166" fontId="0" fillId="0" borderId="13" xfId="1" applyNumberFormat="1" applyFont="1" applyBorder="1" applyAlignment="1">
      <alignment horizontal="center" vertical="center"/>
    </xf>
    <xf numFmtId="166" fontId="0" fillId="0" borderId="14" xfId="1" applyNumberFormat="1" applyFont="1" applyBorder="1" applyAlignment="1">
      <alignment horizontal="center" vertical="center"/>
    </xf>
    <xf numFmtId="166" fontId="0" fillId="0" borderId="15" xfId="1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6" fontId="3" fillId="2" borderId="7" xfId="0" applyNumberFormat="1" applyFont="1" applyFill="1" applyBorder="1" applyAlignment="1">
      <alignment horizontal="left"/>
    </xf>
    <xf numFmtId="166" fontId="3" fillId="2" borderId="9" xfId="0" applyNumberFormat="1" applyFont="1" applyFill="1" applyBorder="1" applyAlignment="1">
      <alignment horizontal="left"/>
    </xf>
    <xf numFmtId="166" fontId="4" fillId="2" borderId="11" xfId="0" applyNumberFormat="1" applyFont="1" applyFill="1" applyBorder="1" applyAlignment="1">
      <alignment horizontal="left"/>
    </xf>
    <xf numFmtId="166" fontId="4" fillId="2" borderId="8" xfId="0" applyNumberFormat="1" applyFont="1" applyFill="1" applyBorder="1" applyAlignment="1">
      <alignment horizontal="left"/>
    </xf>
    <xf numFmtId="166" fontId="4" fillId="2" borderId="7" xfId="0" applyNumberFormat="1" applyFont="1" applyFill="1" applyBorder="1" applyAlignment="1">
      <alignment horizontal="left"/>
    </xf>
    <xf numFmtId="166" fontId="4" fillId="2" borderId="9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0" borderId="15" xfId="1" applyNumberFormat="1" applyFont="1" applyFill="1" applyBorder="1"/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8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bit.ly/erhvervslearn" TargetMode="External"/><Relationship Id="rId7" Type="http://schemas.openxmlformats.org/officeDocument/2006/relationships/hyperlink" Target="http://bit.ly/erhvervslearnlinkedin" TargetMode="External"/><Relationship Id="rId2" Type="http://schemas.openxmlformats.org/officeDocument/2006/relationships/hyperlink" Target="#Indtastning!A1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://bit.ly/erhvervslearnyoutube" TargetMode="External"/><Relationship Id="rId4" Type="http://schemas.openxmlformats.org/officeDocument/2006/relationships/image" Target="../media/image2.png"/><Relationship Id="rId9" Type="http://schemas.openxmlformats.org/officeDocument/2006/relationships/hyperlink" Target="#'Procent &#230;ndring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386444</xdr:colOff>
      <xdr:row>2</xdr:row>
      <xdr:rowOff>95963</xdr:rowOff>
    </xdr:from>
    <xdr:to>
      <xdr:col>33</xdr:col>
      <xdr:colOff>510269</xdr:colOff>
      <xdr:row>21</xdr:row>
      <xdr:rowOff>116203</xdr:rowOff>
    </xdr:to>
    <xdr:grpSp>
      <xdr:nvGrpSpPr>
        <xdr:cNvPr id="2" name="Gruppe 1"/>
        <xdr:cNvGrpSpPr/>
      </xdr:nvGrpSpPr>
      <xdr:grpSpPr>
        <a:xfrm>
          <a:off x="6387194" y="1105613"/>
          <a:ext cx="16125825" cy="9611915"/>
          <a:chOff x="5958569" y="1162763"/>
          <a:chExt cx="14982825" cy="9624298"/>
        </a:xfrm>
      </xdr:grpSpPr>
      <xdr:sp macro="" textlink="">
        <xdr:nvSpPr>
          <xdr:cNvPr id="3" name="Rounded Rectangle 29"/>
          <xdr:cNvSpPr>
            <a:spLocks noChangeAspect="1"/>
          </xdr:cNvSpPr>
        </xdr:nvSpPr>
        <xdr:spPr bwMode="auto">
          <a:xfrm>
            <a:off x="5958569" y="1162763"/>
            <a:ext cx="14982825" cy="7425933"/>
          </a:xfrm>
          <a:prstGeom prst="roundRect">
            <a:avLst>
              <a:gd name="adj" fmla="val 1822"/>
            </a:avLst>
          </a:prstGeom>
          <a:solidFill>
            <a:schemeClr val="bg1"/>
          </a:solidFill>
          <a:ln>
            <a:solidFill>
              <a:schemeClr val="bg1">
                <a:lumMod val="85000"/>
              </a:schemeClr>
            </a:solidFill>
          </a:ln>
          <a:effectLst>
            <a:outerShdw blurRad="50800" dist="50800" dir="5580000" algn="tl" rotWithShape="0">
              <a:srgbClr val="000000">
                <a:alpha val="17000"/>
              </a:srgbClr>
            </a:outerShdw>
          </a:effectLst>
          <a:scene3d>
            <a:camera prst="perspectiveAbove">
              <a:rot lat="21594000" lon="0" rev="0"/>
            </a:camera>
            <a:lightRig rig="threePt" dir="t"/>
          </a:scene3d>
          <a:sp3d>
            <a:bevelT w="165100" prst="coolSlant"/>
            <a:bevelB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>
            <a:sp3d extrusionH="57150" prstMaterial="dkEdge">
              <a:bevelT w="38100" h="38100" prst="convex"/>
              <a:extrusionClr>
                <a:schemeClr val="accent2">
                  <a:lumMod val="60000"/>
                  <a:lumOff val="40000"/>
                </a:schemeClr>
              </a:extrusionClr>
            </a:sp3d>
          </a:bodyPr>
          <a:lstStyle/>
          <a:p>
            <a:pPr algn="ctr"/>
            <a:endParaRPr lang="da-DK" sz="2200" b="0">
              <a:ln w="3175">
                <a:solidFill>
                  <a:srgbClr val="077328">
                    <a:alpha val="53000"/>
                  </a:srgbClr>
                </a:solidFill>
              </a:ln>
              <a:solidFill>
                <a:sysClr val="windowText" lastClr="00000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Source Sans Pro" panose="020B0503030403020204" pitchFamily="34" charset="0"/>
              <a:cs typeface="Iskoola Pota" pitchFamily="18" charset="0"/>
            </a:endParaRPr>
          </a:p>
        </xdr:txBody>
      </xdr:sp>
      <xdr:pic>
        <xdr:nvPicPr>
          <xdr:cNvPr id="4" name="Picture 16" descr="C:\Users\Oliver Storm\Downloads\3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0390" y="9100322"/>
            <a:ext cx="10806538" cy="16867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ounded Rectangle 35">
            <a:hlinkClick xmlns:r="http://schemas.openxmlformats.org/officeDocument/2006/relationships" r:id="rId2"/>
          </xdr:cNvPr>
          <xdr:cNvSpPr/>
        </xdr:nvSpPr>
        <xdr:spPr>
          <a:xfrm>
            <a:off x="14412884" y="3891730"/>
            <a:ext cx="3989276" cy="1517934"/>
          </a:xfrm>
          <a:prstGeom prst="roundRect">
            <a:avLst>
              <a:gd name="adj" fmla="val 2663"/>
            </a:avLst>
          </a:prstGeom>
          <a:solidFill>
            <a:srgbClr val="00B050"/>
          </a:solidFill>
          <a:ln>
            <a:solidFill>
              <a:srgbClr val="00B050"/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>
            <a:sp3d>
              <a:extrusionClr>
                <a:schemeClr val="accent2">
                  <a:lumMod val="60000"/>
                  <a:lumOff val="40000"/>
                </a:schemeClr>
              </a:extrusionClr>
            </a:sp3d>
          </a:bodyPr>
          <a:lstStyle/>
          <a:p>
            <a:pPr marL="0" indent="0" algn="ctr"/>
            <a:r>
              <a:rPr lang="da-DK" sz="2800" b="0">
                <a:ln w="3175">
                  <a:noFill/>
                </a:ln>
                <a:solidFill>
                  <a:schemeClr val="bg1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Source Sans Pro" panose="020B0503030403020204" pitchFamily="34" charset="0"/>
                <a:ea typeface="+mn-ea"/>
                <a:cs typeface="Iskoola Pota" pitchFamily="18" charset="0"/>
              </a:rPr>
              <a:t>Manuel indtastning</a:t>
            </a:r>
          </a:p>
        </xdr:txBody>
      </xdr:sp>
      <xdr:pic>
        <xdr:nvPicPr>
          <xdr:cNvPr id="8" name="Billede 7" descr="C:\Users\Oliver\Downloads\facebook (1).png">
            <a:hlinkClick xmlns:r="http://schemas.openxmlformats.org/officeDocument/2006/relationships" r:id="rId3"/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587357" y="1449159"/>
            <a:ext cx="432035" cy="36059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Billede 8" descr="C:\Users\Oliver\Downloads\youtube.png">
            <a:hlinkClick xmlns:r="http://schemas.openxmlformats.org/officeDocument/2006/relationships" r:id="rId5"/>
          </xdr:cNvPr>
          <xdr:cNvPicPr/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240509" y="1381125"/>
            <a:ext cx="571500" cy="50006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Billede 9" descr="C:\Users\Oliver\Downloads\linkedin_alt.png">
            <a:hlinkClick xmlns:r="http://schemas.openxmlformats.org/officeDocument/2006/relationships" r:id="rId7"/>
          </xdr:cNvPr>
          <xdr:cNvPicPr/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050134" y="1428750"/>
            <a:ext cx="457200" cy="457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329294</xdr:colOff>
      <xdr:row>7</xdr:row>
      <xdr:rowOff>286463</xdr:rowOff>
    </xdr:from>
    <xdr:to>
      <xdr:col>20</xdr:col>
      <xdr:colOff>622401</xdr:colOff>
      <xdr:row>10</xdr:row>
      <xdr:rowOff>287969</xdr:rowOff>
    </xdr:to>
    <xdr:sp macro="" textlink="">
      <xdr:nvSpPr>
        <xdr:cNvPr id="11" name="Rounded Rectangle 35">
          <a:hlinkClick xmlns:r="http://schemas.openxmlformats.org/officeDocument/2006/relationships" r:id="rId9"/>
        </xdr:cNvPr>
        <xdr:cNvSpPr/>
      </xdr:nvSpPr>
      <xdr:spPr>
        <a:xfrm>
          <a:off x="9663794" y="3820238"/>
          <a:ext cx="4293607" cy="1515981"/>
        </a:xfrm>
        <a:prstGeom prst="roundRect">
          <a:avLst>
            <a:gd name="adj" fmla="val 2663"/>
          </a:avLst>
        </a:prstGeom>
        <a:solidFill>
          <a:srgbClr val="00B050"/>
        </a:solidFill>
        <a:ln>
          <a:solidFill>
            <a:srgbClr val="00B05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>
          <a:sp3d>
            <a:extrusionClr>
              <a:schemeClr val="accent2">
                <a:lumMod val="60000"/>
                <a:lumOff val="40000"/>
              </a:schemeClr>
            </a:extrusionClr>
          </a:sp3d>
        </a:bodyPr>
        <a:lstStyle/>
        <a:p>
          <a:pPr marL="0" indent="0" algn="ctr"/>
          <a:r>
            <a:rPr lang="da-DK" sz="2800" b="0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ource Sans Pro" panose="020B0503030403020204" pitchFamily="34" charset="0"/>
              <a:ea typeface="+mn-ea"/>
              <a:cs typeface="Iskoola Pota" pitchFamily="18" charset="0"/>
            </a:rPr>
            <a:t>Procentvis</a:t>
          </a:r>
          <a:r>
            <a:rPr lang="da-DK" sz="2800" b="0" baseline="0">
              <a:ln w="3175">
                <a:noFill/>
              </a:ln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ource Sans Pro" panose="020B0503030403020204" pitchFamily="34" charset="0"/>
              <a:ea typeface="+mn-ea"/>
              <a:cs typeface="Iskoola Pota" pitchFamily="18" charset="0"/>
            </a:rPr>
            <a:t> ændring</a:t>
          </a:r>
          <a:endParaRPr lang="da-DK" sz="2800" b="0">
            <a:ln w="3175">
              <a:noFill/>
            </a:ln>
            <a:solidFill>
              <a:schemeClr val="bg1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ource Sans Pro" panose="020B0503030403020204" pitchFamily="34" charset="0"/>
            <a:ea typeface="+mn-ea"/>
            <a:cs typeface="Iskoola Pota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rhvervslearn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23:AC23"/>
  <sheetViews>
    <sheetView showRowColHeaders="0" zoomScale="40" zoomScaleNormal="40" workbookViewId="0">
      <selection activeCell="F9" sqref="F9"/>
    </sheetView>
  </sheetViews>
  <sheetFormatPr defaultColWidth="9.15625" defaultRowHeight="40" customHeight="1" x14ac:dyDescent="0.55000000000000004"/>
  <cols>
    <col min="1" max="46" width="9.15625" style="105" customWidth="1"/>
    <col min="47" max="16384" width="9.15625" style="105"/>
  </cols>
  <sheetData>
    <row r="23" spans="15:29" ht="46.2" x14ac:dyDescent="1.65">
      <c r="O23" s="132" t="s">
        <v>90</v>
      </c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</row>
  </sheetData>
  <mergeCells count="1">
    <mergeCell ref="O23:AC23"/>
  </mergeCells>
  <hyperlinks>
    <hyperlink ref="O2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1"/>
  <sheetViews>
    <sheetView tabSelected="1" topLeftCell="A64" zoomScaleNormal="100" workbookViewId="0">
      <selection activeCell="F64" sqref="F64"/>
    </sheetView>
  </sheetViews>
  <sheetFormatPr defaultColWidth="0" defaultRowHeight="14.4" x14ac:dyDescent="0.55000000000000004"/>
  <cols>
    <col min="1" max="1" width="1.41796875" style="27" customWidth="1"/>
    <col min="2" max="2" width="29.578125" style="27" customWidth="1"/>
    <col min="3" max="4" width="15.68359375" style="27" customWidth="1"/>
    <col min="5" max="5" width="17" style="27" customWidth="1"/>
    <col min="6" max="7" width="15.68359375" style="27" customWidth="1"/>
    <col min="8" max="8" width="2.578125" style="27" customWidth="1"/>
    <col min="9" max="9" width="11.5234375" style="27" hidden="1" customWidth="1"/>
    <col min="10" max="16384" width="9.15625" style="27" hidden="1"/>
  </cols>
  <sheetData>
    <row r="1" spans="1:9" ht="18.3" x14ac:dyDescent="0.7">
      <c r="A1" s="28"/>
      <c r="B1" s="28"/>
      <c r="C1" s="28"/>
      <c r="D1" s="28"/>
      <c r="E1" s="28"/>
      <c r="F1" s="28"/>
      <c r="G1" s="106" t="s">
        <v>91</v>
      </c>
    </row>
    <row r="2" spans="1:9" x14ac:dyDescent="0.55000000000000004">
      <c r="A2" s="28"/>
      <c r="B2" s="59" t="s">
        <v>41</v>
      </c>
      <c r="D2" s="28"/>
      <c r="E2" s="60" t="s">
        <v>82</v>
      </c>
      <c r="F2" s="28"/>
      <c r="G2" s="28"/>
    </row>
    <row r="3" spans="1:9" x14ac:dyDescent="0.55000000000000004">
      <c r="A3" s="28"/>
      <c r="B3" s="28" t="s">
        <v>37</v>
      </c>
      <c r="C3" s="83">
        <v>0.02</v>
      </c>
      <c r="D3" s="28"/>
      <c r="E3" s="28" t="s">
        <v>50</v>
      </c>
      <c r="F3" s="39">
        <v>90</v>
      </c>
      <c r="G3" s="39" t="s">
        <v>95</v>
      </c>
    </row>
    <row r="4" spans="1:9" x14ac:dyDescent="0.55000000000000004">
      <c r="A4" s="28"/>
      <c r="B4" s="28" t="s">
        <v>38</v>
      </c>
      <c r="C4" s="83">
        <v>-0.03</v>
      </c>
      <c r="D4" s="28"/>
      <c r="E4" s="28" t="s">
        <v>53</v>
      </c>
      <c r="F4" s="39">
        <v>60</v>
      </c>
      <c r="G4" s="39" t="s">
        <v>95</v>
      </c>
    </row>
    <row r="5" spans="1:9" x14ac:dyDescent="0.55000000000000004">
      <c r="A5" s="28"/>
      <c r="B5" s="28" t="s">
        <v>39</v>
      </c>
      <c r="C5" s="83">
        <v>5.0000000000000001E-3</v>
      </c>
      <c r="D5" s="28"/>
      <c r="E5" s="28" t="s">
        <v>54</v>
      </c>
      <c r="F5" s="39">
        <v>4</v>
      </c>
      <c r="G5" s="39" t="s">
        <v>92</v>
      </c>
    </row>
    <row r="6" spans="1:9" x14ac:dyDescent="0.55000000000000004">
      <c r="A6" s="28"/>
      <c r="B6" s="28" t="s">
        <v>7</v>
      </c>
      <c r="C6" s="83">
        <v>-0.01</v>
      </c>
      <c r="D6" s="28"/>
      <c r="E6" s="28" t="s">
        <v>59</v>
      </c>
      <c r="F6" s="39">
        <v>-2000</v>
      </c>
      <c r="G6" s="28" t="s">
        <v>93</v>
      </c>
    </row>
    <row r="7" spans="1:9" x14ac:dyDescent="0.55000000000000004">
      <c r="A7" s="28"/>
      <c r="B7" s="28" t="s">
        <v>47</v>
      </c>
      <c r="C7" s="83">
        <v>-0.01</v>
      </c>
      <c r="D7" s="28"/>
      <c r="E7" s="27" t="s">
        <v>76</v>
      </c>
      <c r="F7" s="39">
        <v>0</v>
      </c>
      <c r="G7" s="28" t="s">
        <v>93</v>
      </c>
    </row>
    <row r="8" spans="1:9" x14ac:dyDescent="0.55000000000000004">
      <c r="A8" s="28"/>
      <c r="B8" s="28" t="s">
        <v>40</v>
      </c>
      <c r="C8" s="83">
        <v>0.22</v>
      </c>
      <c r="D8" s="28"/>
      <c r="E8" s="28" t="s">
        <v>62</v>
      </c>
      <c r="F8" s="108">
        <v>7000</v>
      </c>
      <c r="G8" s="28" t="s">
        <v>93</v>
      </c>
      <c r="I8" s="92"/>
    </row>
    <row r="9" spans="1:9" x14ac:dyDescent="0.55000000000000004">
      <c r="A9" s="28"/>
      <c r="B9" s="28"/>
      <c r="C9" s="26"/>
      <c r="D9" s="28"/>
      <c r="E9" s="28" t="s">
        <v>13</v>
      </c>
      <c r="F9" s="39">
        <v>2000</v>
      </c>
      <c r="G9" s="28" t="s">
        <v>93</v>
      </c>
      <c r="I9" s="93"/>
    </row>
    <row r="10" spans="1:9" x14ac:dyDescent="0.55000000000000004">
      <c r="A10" s="28"/>
      <c r="B10" s="28"/>
      <c r="C10" s="26"/>
      <c r="D10" s="28"/>
      <c r="E10" s="28" t="s">
        <v>35</v>
      </c>
      <c r="F10" s="39"/>
      <c r="G10" s="28" t="s">
        <v>93</v>
      </c>
    </row>
    <row r="11" spans="1:9" x14ac:dyDescent="0.55000000000000004">
      <c r="A11" s="28"/>
      <c r="B11" s="28"/>
      <c r="C11" s="28"/>
      <c r="D11" s="28"/>
      <c r="E11" s="28"/>
      <c r="F11" s="28"/>
      <c r="G11" s="28"/>
      <c r="I11" s="91"/>
    </row>
    <row r="12" spans="1:9" x14ac:dyDescent="0.55000000000000004">
      <c r="A12" s="28"/>
      <c r="B12" s="74" t="s">
        <v>32</v>
      </c>
      <c r="C12" s="75" t="s">
        <v>44</v>
      </c>
      <c r="D12" s="76" t="s">
        <v>45</v>
      </c>
      <c r="E12" s="77" t="s">
        <v>81</v>
      </c>
      <c r="F12" s="78" t="s">
        <v>33</v>
      </c>
      <c r="G12" s="28"/>
      <c r="I12" s="94"/>
    </row>
    <row r="13" spans="1:9" x14ac:dyDescent="0.55000000000000004">
      <c r="A13" s="28"/>
      <c r="B13" s="61" t="s">
        <v>0</v>
      </c>
      <c r="C13" s="11">
        <v>200583</v>
      </c>
      <c r="D13" s="20">
        <f>1+C4</f>
        <v>0.97</v>
      </c>
      <c r="E13" s="24">
        <f>1+C3</f>
        <v>1.02</v>
      </c>
      <c r="F13" s="25">
        <f>C13*D13*E13</f>
        <v>198456.82019999999</v>
      </c>
      <c r="G13" s="28"/>
    </row>
    <row r="14" spans="1:9" x14ac:dyDescent="0.55000000000000004">
      <c r="A14" s="28"/>
      <c r="B14" s="40" t="s">
        <v>8</v>
      </c>
      <c r="C14" s="12">
        <v>120456</v>
      </c>
      <c r="D14" s="21">
        <f>1+C5</f>
        <v>1.0049999999999999</v>
      </c>
      <c r="E14" s="24">
        <f>1+C3</f>
        <v>1.02</v>
      </c>
      <c r="F14" s="14">
        <f t="shared" ref="F14:F15" si="0">C14*D14*E14</f>
        <v>123479.44559999999</v>
      </c>
      <c r="G14" s="28"/>
      <c r="I14" s="29"/>
    </row>
    <row r="15" spans="1:9" x14ac:dyDescent="0.55000000000000004">
      <c r="A15" s="28"/>
      <c r="B15" s="40" t="s">
        <v>9</v>
      </c>
      <c r="C15" s="12">
        <v>52004</v>
      </c>
      <c r="D15" s="21">
        <f>1+C6</f>
        <v>0.99</v>
      </c>
      <c r="E15" s="24">
        <v>1</v>
      </c>
      <c r="F15" s="14">
        <f t="shared" si="0"/>
        <v>51483.96</v>
      </c>
      <c r="G15" s="28"/>
    </row>
    <row r="16" spans="1:9" x14ac:dyDescent="0.55000000000000004">
      <c r="A16" s="28"/>
      <c r="B16" s="62" t="s">
        <v>1</v>
      </c>
      <c r="C16" s="13">
        <f>+C13-C14-C15</f>
        <v>28123</v>
      </c>
      <c r="D16" s="9"/>
      <c r="E16" s="23"/>
      <c r="F16" s="10">
        <f>+F13-F14-F15</f>
        <v>23493.414599999996</v>
      </c>
      <c r="G16" s="28"/>
    </row>
    <row r="17" spans="1:9" x14ac:dyDescent="0.55000000000000004">
      <c r="A17" s="28"/>
      <c r="B17" s="40" t="s">
        <v>10</v>
      </c>
      <c r="C17" s="12">
        <v>8679</v>
      </c>
      <c r="D17" s="21">
        <f>1+C7</f>
        <v>0.99</v>
      </c>
      <c r="E17" s="22">
        <v>1</v>
      </c>
      <c r="F17" s="4">
        <f>C17*(1+C7)</f>
        <v>8592.2099999999991</v>
      </c>
      <c r="G17" s="28"/>
      <c r="I17" s="91"/>
    </row>
    <row r="18" spans="1:9" x14ac:dyDescent="0.55000000000000004">
      <c r="A18" s="28"/>
      <c r="B18" s="62" t="s">
        <v>46</v>
      </c>
      <c r="C18" s="13">
        <f>+C16-C17</f>
        <v>19444</v>
      </c>
      <c r="D18" s="9"/>
      <c r="E18" s="13"/>
      <c r="F18" s="10">
        <f>+F16-F17</f>
        <v>14901.204599999997</v>
      </c>
      <c r="G18" s="28"/>
    </row>
    <row r="19" spans="1:9" x14ac:dyDescent="0.55000000000000004">
      <c r="A19" s="28"/>
      <c r="B19" s="40" t="s">
        <v>3</v>
      </c>
      <c r="C19" s="12">
        <v>3201</v>
      </c>
      <c r="D19" s="3"/>
      <c r="E19" s="14"/>
      <c r="F19" s="6">
        <v>3500</v>
      </c>
      <c r="G19" s="28"/>
    </row>
    <row r="20" spans="1:9" x14ac:dyDescent="0.55000000000000004">
      <c r="A20" s="28"/>
      <c r="B20" s="62" t="s">
        <v>11</v>
      </c>
      <c r="C20" s="13">
        <f>+C18-C19</f>
        <v>16243</v>
      </c>
      <c r="D20" s="9"/>
      <c r="E20" s="13"/>
      <c r="F20" s="10">
        <f>+F18-F19</f>
        <v>11401.204599999997</v>
      </c>
      <c r="G20" s="28"/>
    </row>
    <row r="21" spans="1:9" x14ac:dyDescent="0.55000000000000004">
      <c r="A21" s="28"/>
      <c r="B21" s="40" t="s">
        <v>12</v>
      </c>
      <c r="C21" s="12">
        <v>4345</v>
      </c>
      <c r="D21" s="3"/>
      <c r="E21" s="14"/>
      <c r="F21" s="12">
        <v>4345</v>
      </c>
      <c r="G21" s="28"/>
    </row>
    <row r="22" spans="1:9" x14ac:dyDescent="0.55000000000000004">
      <c r="A22" s="28"/>
      <c r="B22" s="40" t="s">
        <v>13</v>
      </c>
      <c r="C22" s="12">
        <v>0</v>
      </c>
      <c r="D22" s="3"/>
      <c r="E22" s="14"/>
      <c r="F22" s="4">
        <v>0</v>
      </c>
      <c r="G22" s="28"/>
    </row>
    <row r="23" spans="1:9" x14ac:dyDescent="0.55000000000000004">
      <c r="A23" s="28"/>
      <c r="B23" s="62" t="s">
        <v>4</v>
      </c>
      <c r="C23" s="14">
        <f>+C20-C21-C22</f>
        <v>11898</v>
      </c>
      <c r="D23" s="3"/>
      <c r="E23" s="14"/>
      <c r="F23" s="4">
        <f>+F20-F21-F22</f>
        <v>7056.2045999999973</v>
      </c>
      <c r="G23" s="28"/>
    </row>
    <row r="24" spans="1:9" x14ac:dyDescent="0.55000000000000004">
      <c r="A24" s="28"/>
      <c r="B24" s="41" t="s">
        <v>14</v>
      </c>
      <c r="C24" s="15">
        <v>2677</v>
      </c>
      <c r="D24" s="2"/>
      <c r="E24" s="95">
        <f>C8</f>
        <v>0.22</v>
      </c>
      <c r="F24" s="5">
        <f>F23*C8</f>
        <v>1552.3650119999995</v>
      </c>
      <c r="G24" s="28"/>
    </row>
    <row r="25" spans="1:9" x14ac:dyDescent="0.55000000000000004">
      <c r="A25" s="28"/>
      <c r="B25" s="63" t="s">
        <v>5</v>
      </c>
      <c r="C25" s="19">
        <f>+C23-C24</f>
        <v>9221</v>
      </c>
      <c r="D25" s="8"/>
      <c r="E25" s="8"/>
      <c r="F25" s="8">
        <f>+F23-F24</f>
        <v>5503.839587999998</v>
      </c>
      <c r="G25" s="28"/>
    </row>
    <row r="26" spans="1:9" x14ac:dyDescent="0.55000000000000004">
      <c r="A26" s="28"/>
      <c r="G26" s="28"/>
    </row>
    <row r="27" spans="1:9" x14ac:dyDescent="0.55000000000000004">
      <c r="A27" s="28"/>
      <c r="B27" s="134" t="s">
        <v>17</v>
      </c>
      <c r="C27" s="136"/>
      <c r="D27" s="134" t="s">
        <v>22</v>
      </c>
      <c r="E27" s="135"/>
      <c r="F27" s="136"/>
      <c r="G27" s="28"/>
    </row>
    <row r="28" spans="1:9" x14ac:dyDescent="0.55000000000000004">
      <c r="A28" s="28"/>
      <c r="B28" s="40" t="s">
        <v>31</v>
      </c>
      <c r="C28" s="16">
        <v>5410</v>
      </c>
      <c r="D28" s="138" t="s">
        <v>6</v>
      </c>
      <c r="E28" s="155"/>
      <c r="F28" s="11">
        <v>7500</v>
      </c>
      <c r="G28" s="28"/>
    </row>
    <row r="29" spans="1:9" x14ac:dyDescent="0.55000000000000004">
      <c r="A29" s="60"/>
      <c r="B29" s="40" t="s">
        <v>30</v>
      </c>
      <c r="C29" s="16">
        <v>5260</v>
      </c>
      <c r="D29" s="138" t="s">
        <v>42</v>
      </c>
      <c r="E29" s="155"/>
      <c r="F29" s="12">
        <v>6340</v>
      </c>
      <c r="G29" s="28"/>
    </row>
    <row r="30" spans="1:9" x14ac:dyDescent="0.55000000000000004">
      <c r="A30" s="28"/>
      <c r="B30" s="40" t="s">
        <v>29</v>
      </c>
      <c r="C30" s="16">
        <v>0</v>
      </c>
      <c r="D30" s="138" t="s">
        <v>43</v>
      </c>
      <c r="E30" s="155"/>
      <c r="F30" s="12">
        <v>0</v>
      </c>
      <c r="G30" s="28"/>
    </row>
    <row r="31" spans="1:9" x14ac:dyDescent="0.55000000000000004">
      <c r="A31" s="28"/>
      <c r="B31" s="62" t="s">
        <v>18</v>
      </c>
      <c r="C31" s="13">
        <f>SUM(C28:C30)</f>
        <v>10670</v>
      </c>
      <c r="D31" s="138" t="s">
        <v>23</v>
      </c>
      <c r="E31" s="155"/>
      <c r="F31" s="12">
        <v>2000</v>
      </c>
      <c r="G31" s="28"/>
    </row>
    <row r="32" spans="1:9" x14ac:dyDescent="0.55000000000000004">
      <c r="A32" s="28"/>
      <c r="B32" s="40"/>
      <c r="C32" s="14"/>
      <c r="D32" s="145" t="s">
        <v>24</v>
      </c>
      <c r="E32" s="156"/>
      <c r="F32" s="13">
        <f>SUM(F28:F31)</f>
        <v>15840</v>
      </c>
      <c r="G32" s="28"/>
    </row>
    <row r="33" spans="1:7" x14ac:dyDescent="0.55000000000000004">
      <c r="A33" s="28"/>
      <c r="B33" s="88" t="s">
        <v>83</v>
      </c>
      <c r="C33" s="90">
        <v>0</v>
      </c>
      <c r="F33" s="47"/>
    </row>
    <row r="34" spans="1:7" x14ac:dyDescent="0.55000000000000004">
      <c r="A34" s="28"/>
      <c r="B34" s="89"/>
      <c r="D34" s="138" t="s">
        <v>34</v>
      </c>
      <c r="E34" s="155"/>
      <c r="F34" s="12">
        <v>7383</v>
      </c>
    </row>
    <row r="35" spans="1:7" x14ac:dyDescent="0.55000000000000004">
      <c r="A35" s="28"/>
      <c r="B35" s="40" t="s">
        <v>2</v>
      </c>
      <c r="C35" s="12">
        <v>29880</v>
      </c>
      <c r="D35" s="130" t="s">
        <v>35</v>
      </c>
      <c r="E35" s="157"/>
      <c r="F35" s="12">
        <v>15837</v>
      </c>
    </row>
    <row r="36" spans="1:7" x14ac:dyDescent="0.55000000000000004">
      <c r="A36" s="28"/>
      <c r="B36" s="40" t="s">
        <v>19</v>
      </c>
      <c r="C36" s="12">
        <v>29500</v>
      </c>
      <c r="D36" s="130" t="s">
        <v>25</v>
      </c>
      <c r="E36" s="157"/>
      <c r="F36" s="12">
        <v>32017</v>
      </c>
    </row>
    <row r="37" spans="1:7" x14ac:dyDescent="0.55000000000000004">
      <c r="A37" s="28"/>
      <c r="B37" s="40" t="s">
        <v>36</v>
      </c>
      <c r="C37" s="12">
        <v>1643</v>
      </c>
      <c r="D37" s="130" t="s">
        <v>26</v>
      </c>
      <c r="E37" s="157"/>
      <c r="F37" s="12">
        <v>4632</v>
      </c>
    </row>
    <row r="38" spans="1:7" x14ac:dyDescent="0.55000000000000004">
      <c r="A38" s="28"/>
      <c r="B38" s="40" t="s">
        <v>94</v>
      </c>
      <c r="C38" s="12">
        <v>4016</v>
      </c>
      <c r="D38" s="130"/>
      <c r="E38" s="157"/>
      <c r="F38" s="14"/>
    </row>
    <row r="39" spans="1:7" x14ac:dyDescent="0.55000000000000004">
      <c r="A39" s="28"/>
      <c r="B39" s="62" t="s">
        <v>20</v>
      </c>
      <c r="C39" s="13">
        <f>SUM(C35:C38)</f>
        <v>65039</v>
      </c>
      <c r="D39" s="140" t="s">
        <v>27</v>
      </c>
      <c r="E39" s="158"/>
      <c r="F39" s="159">
        <f>SUM(F34:F37)</f>
        <v>59869</v>
      </c>
    </row>
    <row r="40" spans="1:7" x14ac:dyDescent="0.55000000000000004">
      <c r="A40" s="28"/>
      <c r="B40" s="7" t="s">
        <v>21</v>
      </c>
      <c r="C40" s="18">
        <f>+C31+C33+C39</f>
        <v>75709</v>
      </c>
      <c r="D40" s="147" t="s">
        <v>28</v>
      </c>
      <c r="E40" s="148"/>
      <c r="F40" s="18">
        <f>+F32+F39</f>
        <v>75709</v>
      </c>
    </row>
    <row r="41" spans="1:7" x14ac:dyDescent="0.55000000000000004">
      <c r="A41" s="28"/>
      <c r="D41" s="1"/>
      <c r="E41" s="1"/>
    </row>
    <row r="42" spans="1:7" x14ac:dyDescent="0.55000000000000004">
      <c r="A42" s="28"/>
      <c r="B42" s="34" t="s">
        <v>48</v>
      </c>
      <c r="C42" s="79" t="s">
        <v>33</v>
      </c>
      <c r="D42" s="79" t="s">
        <v>49</v>
      </c>
      <c r="E42" s="79" t="s">
        <v>16</v>
      </c>
    </row>
    <row r="43" spans="1:7" x14ac:dyDescent="0.55000000000000004">
      <c r="A43" s="28"/>
      <c r="B43" s="36" t="s">
        <v>51</v>
      </c>
      <c r="C43" s="35">
        <f>F14</f>
        <v>123479.44559999999</v>
      </c>
      <c r="D43" s="30">
        <f>IF(G3="dage",360/F3,F3)</f>
        <v>4</v>
      </c>
      <c r="E43" s="32">
        <f>C43/D43</f>
        <v>30869.861399999998</v>
      </c>
      <c r="F43" s="114"/>
      <c r="G43" s="115"/>
    </row>
    <row r="44" spans="1:7" x14ac:dyDescent="0.55000000000000004">
      <c r="A44" s="28"/>
      <c r="B44" s="37" t="s">
        <v>52</v>
      </c>
      <c r="C44" s="31">
        <f>F13</f>
        <v>198456.82019999999</v>
      </c>
      <c r="D44" s="30">
        <f>IF(G4="dage",360/F4,F4)</f>
        <v>6</v>
      </c>
      <c r="E44" s="38">
        <f>C44/D44</f>
        <v>33076.136699999995</v>
      </c>
      <c r="F44" s="114"/>
      <c r="G44" s="114"/>
    </row>
    <row r="45" spans="1:7" x14ac:dyDescent="0.55000000000000004">
      <c r="A45" s="28"/>
      <c r="B45" s="37" t="s">
        <v>25</v>
      </c>
      <c r="C45" s="31">
        <f>F14</f>
        <v>123479.44559999999</v>
      </c>
      <c r="D45" s="100">
        <f>IF(G5="dage",360/F5,F5)</f>
        <v>4</v>
      </c>
      <c r="E45" s="38">
        <f>(D50-C50+C45)/D45</f>
        <v>31117.326749999997</v>
      </c>
      <c r="F45" s="114"/>
      <c r="G45" s="114"/>
    </row>
    <row r="46" spans="1:7" x14ac:dyDescent="0.55000000000000004">
      <c r="A46" s="28"/>
      <c r="F46" s="114"/>
      <c r="G46" s="114"/>
    </row>
    <row r="47" spans="1:7" x14ac:dyDescent="0.55000000000000004">
      <c r="A47" s="28"/>
      <c r="B47" s="137" t="s">
        <v>55</v>
      </c>
      <c r="C47" s="137"/>
      <c r="D47" s="137"/>
      <c r="E47" s="137"/>
    </row>
    <row r="48" spans="1:7" x14ac:dyDescent="0.55000000000000004">
      <c r="A48" s="28"/>
      <c r="B48" s="33" t="s">
        <v>46</v>
      </c>
      <c r="C48" s="51"/>
      <c r="D48" s="52"/>
      <c r="E48" s="53">
        <f>F18</f>
        <v>14901.204599999997</v>
      </c>
    </row>
    <row r="49" spans="1:7" x14ac:dyDescent="0.55000000000000004">
      <c r="A49" s="28"/>
      <c r="B49" s="44" t="s">
        <v>56</v>
      </c>
      <c r="C49" s="80" t="s">
        <v>15</v>
      </c>
      <c r="D49" s="81" t="s">
        <v>16</v>
      </c>
      <c r="E49" s="81" t="s">
        <v>57</v>
      </c>
    </row>
    <row r="50" spans="1:7" x14ac:dyDescent="0.55000000000000004">
      <c r="A50" s="28"/>
      <c r="B50" s="30" t="str">
        <f>B43</f>
        <v>Varelager</v>
      </c>
      <c r="C50" s="31">
        <f>C35</f>
        <v>29880</v>
      </c>
      <c r="D50" s="38">
        <f>E43</f>
        <v>30869.861399999998</v>
      </c>
      <c r="E50" s="38">
        <f>C50-D50</f>
        <v>-989.86139999999796</v>
      </c>
    </row>
    <row r="51" spans="1:7" x14ac:dyDescent="0.55000000000000004">
      <c r="A51" s="28"/>
      <c r="B51" s="30" t="str">
        <f t="shared" ref="B51:B52" si="1">B44</f>
        <v>Debitorer</v>
      </c>
      <c r="C51" s="31">
        <f>C36</f>
        <v>29500</v>
      </c>
      <c r="D51" s="38">
        <f>E44</f>
        <v>33076.136699999995</v>
      </c>
      <c r="E51" s="38">
        <f>C51-D51</f>
        <v>-3576.1366999999955</v>
      </c>
    </row>
    <row r="52" spans="1:7" x14ac:dyDescent="0.55000000000000004">
      <c r="A52" s="60"/>
      <c r="B52" s="30" t="str">
        <f t="shared" si="1"/>
        <v>Varekreditorer</v>
      </c>
      <c r="C52" s="31">
        <f>F36</f>
        <v>32017</v>
      </c>
      <c r="D52" s="38">
        <f>E45</f>
        <v>31117.326749999997</v>
      </c>
      <c r="E52" s="38">
        <f>D52-C52</f>
        <v>-899.67325000000346</v>
      </c>
      <c r="F52" s="28"/>
    </row>
    <row r="53" spans="1:7" x14ac:dyDescent="0.55000000000000004">
      <c r="A53" s="28"/>
      <c r="B53" s="30" t="s">
        <v>58</v>
      </c>
      <c r="C53" s="31">
        <f>F37</f>
        <v>4632</v>
      </c>
      <c r="D53" s="31">
        <f>C53+F6</f>
        <v>2632</v>
      </c>
      <c r="E53" s="38">
        <f>D53-C53</f>
        <v>-2000</v>
      </c>
      <c r="F53" s="28"/>
    </row>
    <row r="54" spans="1:7" x14ac:dyDescent="0.55000000000000004">
      <c r="A54" s="28"/>
      <c r="B54" s="30" t="s">
        <v>12</v>
      </c>
      <c r="C54" s="125"/>
      <c r="D54" s="43"/>
      <c r="E54" s="126">
        <f>-F21</f>
        <v>-4345</v>
      </c>
      <c r="F54" s="28"/>
    </row>
    <row r="55" spans="1:7" x14ac:dyDescent="0.55000000000000004">
      <c r="A55" s="28"/>
      <c r="B55" s="33" t="s">
        <v>60</v>
      </c>
      <c r="C55" s="127"/>
      <c r="D55" s="52"/>
      <c r="E55" s="128">
        <f>E48+SUM(E50:E54)</f>
        <v>3090.5332500000004</v>
      </c>
      <c r="F55" s="28"/>
    </row>
    <row r="56" spans="1:7" x14ac:dyDescent="0.55000000000000004">
      <c r="A56" s="28"/>
      <c r="B56" s="30" t="s">
        <v>61</v>
      </c>
      <c r="C56" s="125"/>
      <c r="D56" s="43"/>
      <c r="E56" s="126">
        <f>-F8</f>
        <v>-7000</v>
      </c>
      <c r="F56" s="28"/>
    </row>
    <row r="57" spans="1:7" x14ac:dyDescent="0.55000000000000004">
      <c r="A57" s="28"/>
      <c r="B57" s="33" t="s">
        <v>85</v>
      </c>
      <c r="C57" s="42"/>
      <c r="D57" s="43"/>
      <c r="E57" s="49"/>
      <c r="F57" s="28"/>
    </row>
    <row r="58" spans="1:7" x14ac:dyDescent="0.55000000000000004">
      <c r="A58" s="28"/>
      <c r="B58" s="47" t="s">
        <v>63</v>
      </c>
      <c r="C58" s="48"/>
      <c r="D58" s="3"/>
      <c r="E58" s="46">
        <v>0</v>
      </c>
      <c r="F58" s="28"/>
    </row>
    <row r="59" spans="1:7" x14ac:dyDescent="0.55000000000000004">
      <c r="A59" s="28"/>
      <c r="B59" s="30" t="s">
        <v>64</v>
      </c>
      <c r="C59" s="42"/>
      <c r="D59" s="50">
        <f>-F9</f>
        <v>-2000</v>
      </c>
      <c r="E59" s="142">
        <f>SUM(D59:D62)</f>
        <v>-5552.3650119999993</v>
      </c>
      <c r="F59" s="28"/>
    </row>
    <row r="60" spans="1:7" x14ac:dyDescent="0.55000000000000004">
      <c r="A60" s="28"/>
      <c r="B60" s="30" t="s">
        <v>65</v>
      </c>
      <c r="C60" s="42"/>
      <c r="D60" s="50">
        <f>-F10</f>
        <v>0</v>
      </c>
      <c r="E60" s="143"/>
      <c r="F60" s="28"/>
    </row>
    <row r="61" spans="1:7" x14ac:dyDescent="0.55000000000000004">
      <c r="A61" s="28"/>
      <c r="B61" s="30" t="s">
        <v>66</v>
      </c>
      <c r="C61" s="42"/>
      <c r="D61" s="50">
        <f>-F31</f>
        <v>-2000</v>
      </c>
      <c r="E61" s="143"/>
      <c r="F61" s="28"/>
    </row>
    <row r="62" spans="1:7" x14ac:dyDescent="0.55000000000000004">
      <c r="A62" s="28"/>
      <c r="B62" s="30" t="s">
        <v>84</v>
      </c>
      <c r="C62" s="42"/>
      <c r="D62" s="45">
        <f>-F24</f>
        <v>-1552.3650119999995</v>
      </c>
      <c r="E62" s="144"/>
      <c r="F62" s="28"/>
    </row>
    <row r="63" spans="1:7" x14ac:dyDescent="0.55000000000000004">
      <c r="A63" s="28"/>
      <c r="B63" s="33" t="s">
        <v>67</v>
      </c>
      <c r="C63" s="51"/>
      <c r="D63" s="52"/>
      <c r="E63" s="112">
        <f>E59+E55+E58+E56</f>
        <v>-9461.831761999998</v>
      </c>
      <c r="F63" s="28"/>
    </row>
    <row r="64" spans="1:7" x14ac:dyDescent="0.55000000000000004">
      <c r="A64" s="28"/>
      <c r="B64" s="30" t="s">
        <v>68</v>
      </c>
      <c r="C64" s="42"/>
      <c r="D64" s="55"/>
      <c r="E64" s="117">
        <f>C37</f>
        <v>1643</v>
      </c>
      <c r="F64" s="28"/>
      <c r="G64" s="69"/>
    </row>
    <row r="65" spans="1:8" x14ac:dyDescent="0.55000000000000004">
      <c r="A65" s="28"/>
      <c r="B65" s="36" t="s">
        <v>69</v>
      </c>
      <c r="C65" s="57"/>
      <c r="D65" s="58"/>
      <c r="E65" s="116">
        <v>17000</v>
      </c>
      <c r="F65" s="28"/>
    </row>
    <row r="66" spans="1:8" x14ac:dyDescent="0.55000000000000004">
      <c r="A66" s="28"/>
      <c r="B66" s="36" t="s">
        <v>70</v>
      </c>
      <c r="C66" s="57"/>
      <c r="D66" s="58"/>
      <c r="E66" s="113">
        <f>E63+E64+E65</f>
        <v>9181.168238000002</v>
      </c>
      <c r="F66" s="28"/>
    </row>
    <row r="67" spans="1:8" x14ac:dyDescent="0.55000000000000004">
      <c r="A67" s="28"/>
    </row>
    <row r="68" spans="1:8" x14ac:dyDescent="0.55000000000000004">
      <c r="A68" s="28"/>
      <c r="B68" s="82" t="s">
        <v>71</v>
      </c>
      <c r="C68" s="80" t="str">
        <f>B28</f>
        <v>Bygninger</v>
      </c>
      <c r="D68" s="80" t="str">
        <f>B29</f>
        <v>Maskiner</v>
      </c>
      <c r="E68" s="80" t="str">
        <f>B30</f>
        <v>Inventar</v>
      </c>
      <c r="F68" s="80" t="s">
        <v>71</v>
      </c>
      <c r="G68" s="80" t="s">
        <v>73</v>
      </c>
    </row>
    <row r="69" spans="1:8" x14ac:dyDescent="0.55000000000000004">
      <c r="A69" s="28"/>
      <c r="B69" s="30" t="s">
        <v>15</v>
      </c>
      <c r="C69" s="129">
        <f>C28</f>
        <v>5410</v>
      </c>
      <c r="D69" s="129">
        <f>C29</f>
        <v>5260</v>
      </c>
      <c r="E69" s="129">
        <f>C30</f>
        <v>0</v>
      </c>
      <c r="F69" s="30" t="s">
        <v>75</v>
      </c>
      <c r="G69" s="70">
        <v>0</v>
      </c>
    </row>
    <row r="70" spans="1:8" x14ac:dyDescent="0.55000000000000004">
      <c r="A70" s="28"/>
      <c r="B70" s="30" t="s">
        <v>72</v>
      </c>
      <c r="C70" s="70"/>
      <c r="D70" s="70">
        <v>7000</v>
      </c>
      <c r="E70" s="70"/>
      <c r="F70" s="30" t="s">
        <v>74</v>
      </c>
      <c r="G70" s="66">
        <f>E66</f>
        <v>9181.168238000002</v>
      </c>
    </row>
    <row r="71" spans="1:8" x14ac:dyDescent="0.55000000000000004">
      <c r="A71" s="28"/>
      <c r="B71" s="30" t="s">
        <v>3</v>
      </c>
      <c r="C71" s="70"/>
      <c r="D71" s="70"/>
      <c r="E71" s="70"/>
      <c r="F71" s="30" t="s">
        <v>62</v>
      </c>
      <c r="G71" s="68">
        <v>0</v>
      </c>
    </row>
    <row r="72" spans="1:8" x14ac:dyDescent="0.55000000000000004">
      <c r="A72" s="28"/>
      <c r="B72" s="30" t="s">
        <v>86</v>
      </c>
      <c r="C72" s="129">
        <f>C69+C70-C71</f>
        <v>5410</v>
      </c>
      <c r="D72" s="129">
        <f t="shared" ref="D72:E72" si="2">D69+D70-D71</f>
        <v>12260</v>
      </c>
      <c r="E72" s="129">
        <f t="shared" si="2"/>
        <v>0</v>
      </c>
      <c r="F72" s="66" t="s">
        <v>87</v>
      </c>
      <c r="G72" s="66">
        <f>G69+G70-G71</f>
        <v>9181.168238000002</v>
      </c>
      <c r="H72" s="96"/>
    </row>
    <row r="73" spans="1:8" x14ac:dyDescent="0.55000000000000004">
      <c r="A73" s="28"/>
      <c r="G73" s="28"/>
    </row>
    <row r="74" spans="1:8" x14ac:dyDescent="0.55000000000000004">
      <c r="A74" s="60"/>
      <c r="B74" s="82" t="s">
        <v>71</v>
      </c>
      <c r="C74" s="80" t="s">
        <v>76</v>
      </c>
      <c r="D74" s="80" t="s">
        <v>77</v>
      </c>
      <c r="G74" s="28"/>
    </row>
    <row r="75" spans="1:8" x14ac:dyDescent="0.55000000000000004">
      <c r="A75" s="28"/>
      <c r="B75" s="84" t="s">
        <v>15</v>
      </c>
      <c r="C75" s="129">
        <f>F34</f>
        <v>7383</v>
      </c>
      <c r="D75" s="129">
        <f>F29</f>
        <v>6340</v>
      </c>
      <c r="G75" s="28"/>
    </row>
    <row r="76" spans="1:8" x14ac:dyDescent="0.55000000000000004">
      <c r="B76" s="84" t="s">
        <v>72</v>
      </c>
      <c r="C76" s="129">
        <f>F7</f>
        <v>0</v>
      </c>
      <c r="D76" s="129">
        <f>F30</f>
        <v>0</v>
      </c>
    </row>
    <row r="77" spans="1:8" x14ac:dyDescent="0.55000000000000004">
      <c r="B77" s="84" t="s">
        <v>78</v>
      </c>
      <c r="C77" s="129">
        <f>-F9</f>
        <v>-2000</v>
      </c>
      <c r="D77" s="70"/>
    </row>
    <row r="78" spans="1:8" x14ac:dyDescent="0.55000000000000004">
      <c r="B78" s="84" t="s">
        <v>16</v>
      </c>
      <c r="C78" s="129">
        <f>SUM(C75:C77)</f>
        <v>5383</v>
      </c>
      <c r="D78" s="129">
        <f>SUM(D75:D77)</f>
        <v>6340</v>
      </c>
    </row>
    <row r="80" spans="1:8" x14ac:dyDescent="0.55000000000000004">
      <c r="B80" s="27" t="s">
        <v>79</v>
      </c>
    </row>
    <row r="81" spans="2:6" x14ac:dyDescent="0.55000000000000004">
      <c r="B81" s="134" t="s">
        <v>17</v>
      </c>
      <c r="C81" s="136"/>
      <c r="D81" s="134" t="s">
        <v>22</v>
      </c>
      <c r="E81" s="135"/>
      <c r="F81" s="136"/>
    </row>
    <row r="82" spans="2:6" x14ac:dyDescent="0.55000000000000004">
      <c r="B82" s="40" t="s">
        <v>31</v>
      </c>
      <c r="C82" s="71">
        <f>C69+C70-C71</f>
        <v>5410</v>
      </c>
      <c r="D82" s="138" t="s">
        <v>6</v>
      </c>
      <c r="E82" s="139"/>
      <c r="F82" s="14">
        <f>F28</f>
        <v>7500</v>
      </c>
    </row>
    <row r="83" spans="2:6" x14ac:dyDescent="0.55000000000000004">
      <c r="B83" s="40" t="s">
        <v>30</v>
      </c>
      <c r="C83" s="71">
        <f>D69+D70-D71</f>
        <v>12260</v>
      </c>
      <c r="D83" s="138" t="s">
        <v>42</v>
      </c>
      <c r="E83" s="139"/>
      <c r="F83" s="14">
        <f>D78</f>
        <v>6340</v>
      </c>
    </row>
    <row r="84" spans="2:6" x14ac:dyDescent="0.55000000000000004">
      <c r="B84" s="40" t="s">
        <v>29</v>
      </c>
      <c r="C84" s="71">
        <f>E69+E70-E71</f>
        <v>0</v>
      </c>
      <c r="D84" s="138" t="s">
        <v>43</v>
      </c>
      <c r="E84" s="139"/>
      <c r="F84" s="14">
        <f>F25</f>
        <v>5503.839587999998</v>
      </c>
    </row>
    <row r="85" spans="2:6" x14ac:dyDescent="0.55000000000000004">
      <c r="B85" s="62" t="s">
        <v>18</v>
      </c>
      <c r="C85" s="13">
        <f>SUM(C82:C84)</f>
        <v>17670</v>
      </c>
      <c r="D85" s="145" t="s">
        <v>24</v>
      </c>
      <c r="E85" s="146"/>
      <c r="F85" s="13">
        <f>SUM(F82:F84)</f>
        <v>19343.839587999999</v>
      </c>
    </row>
    <row r="86" spans="2:6" x14ac:dyDescent="0.55000000000000004">
      <c r="B86" s="40"/>
      <c r="C86" s="14"/>
      <c r="D86" s="40"/>
      <c r="E86" s="65"/>
      <c r="F86" s="14"/>
    </row>
    <row r="87" spans="2:6" x14ac:dyDescent="0.55000000000000004">
      <c r="B87" s="88" t="s">
        <v>83</v>
      </c>
      <c r="C87" s="97">
        <f>C33</f>
        <v>0</v>
      </c>
      <c r="D87" s="138" t="s">
        <v>34</v>
      </c>
      <c r="E87" s="139"/>
      <c r="F87" s="12">
        <f>C78</f>
        <v>5383</v>
      </c>
    </row>
    <row r="88" spans="2:6" x14ac:dyDescent="0.55000000000000004">
      <c r="B88" s="40"/>
      <c r="C88" s="14"/>
      <c r="D88" s="138" t="s">
        <v>35</v>
      </c>
      <c r="E88" s="139"/>
      <c r="F88" s="12">
        <f>F35</f>
        <v>15837</v>
      </c>
    </row>
    <row r="89" spans="2:6" x14ac:dyDescent="0.55000000000000004">
      <c r="B89" s="40" t="s">
        <v>2</v>
      </c>
      <c r="C89" s="14">
        <f>D50</f>
        <v>30869.861399999998</v>
      </c>
      <c r="D89" s="138" t="s">
        <v>25</v>
      </c>
      <c r="E89" s="139"/>
      <c r="F89" s="14">
        <f>D52</f>
        <v>31117.326749999997</v>
      </c>
    </row>
    <row r="90" spans="2:6" x14ac:dyDescent="0.55000000000000004">
      <c r="B90" s="40" t="s">
        <v>19</v>
      </c>
      <c r="C90" s="14">
        <f>D51</f>
        <v>33076.136699999995</v>
      </c>
      <c r="D90" s="138" t="s">
        <v>26</v>
      </c>
      <c r="E90" s="139"/>
      <c r="F90" s="12">
        <f>F37-2000</f>
        <v>2632</v>
      </c>
    </row>
    <row r="91" spans="2:6" x14ac:dyDescent="0.55000000000000004">
      <c r="B91" s="40" t="s">
        <v>36</v>
      </c>
      <c r="C91" s="14">
        <f>E66</f>
        <v>9181.168238000002</v>
      </c>
      <c r="D91" s="72" t="s">
        <v>80</v>
      </c>
      <c r="E91" s="73"/>
      <c r="F91" s="14">
        <f>E58</f>
        <v>0</v>
      </c>
    </row>
    <row r="92" spans="2:6" x14ac:dyDescent="0.55000000000000004">
      <c r="B92" s="40" t="s">
        <v>96</v>
      </c>
      <c r="C92" s="12">
        <f>C38</f>
        <v>4016</v>
      </c>
      <c r="D92" s="130"/>
      <c r="E92" s="131"/>
      <c r="F92" s="14"/>
    </row>
    <row r="93" spans="2:6" x14ac:dyDescent="0.55000000000000004">
      <c r="B93" s="62" t="s">
        <v>20</v>
      </c>
      <c r="C93" s="13">
        <f>SUM(C89:C92)</f>
        <v>77143.166337999995</v>
      </c>
      <c r="D93" s="138" t="s">
        <v>23</v>
      </c>
      <c r="E93" s="139"/>
      <c r="F93" s="12">
        <v>280</v>
      </c>
    </row>
    <row r="94" spans="2:6" x14ac:dyDescent="0.55000000000000004">
      <c r="B94" s="62"/>
      <c r="C94" s="13"/>
      <c r="D94" s="85" t="s">
        <v>88</v>
      </c>
      <c r="E94" s="86"/>
      <c r="F94" s="12">
        <v>0</v>
      </c>
    </row>
    <row r="95" spans="2:6" x14ac:dyDescent="0.55000000000000004">
      <c r="B95" s="64"/>
      <c r="C95" s="47"/>
      <c r="D95" s="140" t="s">
        <v>27</v>
      </c>
      <c r="E95" s="141"/>
      <c r="F95" s="17">
        <f>SUM(F87:F94)</f>
        <v>55249.326749999993</v>
      </c>
    </row>
    <row r="96" spans="2:6" x14ac:dyDescent="0.55000000000000004">
      <c r="B96" s="7" t="s">
        <v>21</v>
      </c>
      <c r="C96" s="18">
        <f>+C85+C87+C93</f>
        <v>94813.166337999995</v>
      </c>
      <c r="D96" s="147" t="s">
        <v>28</v>
      </c>
      <c r="E96" s="148"/>
      <c r="F96" s="18">
        <f>+F85+F95</f>
        <v>74593.166337999995</v>
      </c>
    </row>
    <row r="101" spans="6:6" x14ac:dyDescent="0.55000000000000004">
      <c r="F101" s="29"/>
    </row>
  </sheetData>
  <mergeCells count="25">
    <mergeCell ref="D95:E95"/>
    <mergeCell ref="D96:E96"/>
    <mergeCell ref="D85:E85"/>
    <mergeCell ref="D87:E87"/>
    <mergeCell ref="D89:E89"/>
    <mergeCell ref="D90:E90"/>
    <mergeCell ref="D93:E93"/>
    <mergeCell ref="D88:E88"/>
    <mergeCell ref="D82:E82"/>
    <mergeCell ref="D83:E83"/>
    <mergeCell ref="D84:E84"/>
    <mergeCell ref="D30:E30"/>
    <mergeCell ref="D32:E32"/>
    <mergeCell ref="D40:E40"/>
    <mergeCell ref="D27:F27"/>
    <mergeCell ref="B47:E47"/>
    <mergeCell ref="B81:C81"/>
    <mergeCell ref="D81:F81"/>
    <mergeCell ref="D34:E34"/>
    <mergeCell ref="D31:E31"/>
    <mergeCell ref="D39:E39"/>
    <mergeCell ref="B27:C27"/>
    <mergeCell ref="E59:E62"/>
    <mergeCell ref="D28:E28"/>
    <mergeCell ref="D29:E29"/>
  </mergeCells>
  <conditionalFormatting sqref="C40 F40">
    <cfRule type="uniqueValues" dxfId="7" priority="3"/>
    <cfRule type="duplicateValues" dxfId="6" priority="4"/>
  </conditionalFormatting>
  <conditionalFormatting sqref="C96 F96">
    <cfRule type="uniqueValues" dxfId="5" priority="1"/>
    <cfRule type="duplicateValues" dxfId="4" priority="2"/>
  </conditionalFormatting>
  <dataValidations count="1">
    <dataValidation type="list" allowBlank="1" showInputMessage="1" showErrorMessage="1" sqref="G3:G5">
      <formula1>"gange,dage"</formula1>
    </dataValidation>
  </dataValidations>
  <hyperlinks>
    <hyperlink ref="G1" location="Menu!A1" display="Back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7"/>
  <sheetViews>
    <sheetView topLeftCell="A9" zoomScaleNormal="100" workbookViewId="0">
      <selection activeCell="E78" sqref="E78"/>
    </sheetView>
  </sheetViews>
  <sheetFormatPr defaultColWidth="0" defaultRowHeight="14.4" x14ac:dyDescent="0.55000000000000004"/>
  <cols>
    <col min="1" max="1" width="1.41796875" style="27" customWidth="1"/>
    <col min="2" max="2" width="29.578125" style="27" customWidth="1"/>
    <col min="3" max="4" width="15.68359375" style="27" customWidth="1"/>
    <col min="5" max="5" width="17" style="27" customWidth="1"/>
    <col min="6" max="7" width="15.68359375" style="27" customWidth="1"/>
    <col min="8" max="8" width="2.578125" style="27" customWidth="1"/>
    <col min="9" max="9" width="11.5234375" style="27" hidden="1" customWidth="1"/>
    <col min="10" max="16384" width="9.15625" style="27" hidden="1"/>
  </cols>
  <sheetData>
    <row r="1" spans="1:9" ht="18.3" x14ac:dyDescent="0.7">
      <c r="A1" s="28"/>
      <c r="B1" s="28"/>
      <c r="C1" s="28"/>
      <c r="D1" s="28"/>
      <c r="E1" s="28"/>
      <c r="F1" s="28"/>
      <c r="G1" s="106" t="s">
        <v>91</v>
      </c>
    </row>
    <row r="2" spans="1:9" x14ac:dyDescent="0.55000000000000004">
      <c r="A2" s="28"/>
      <c r="B2" s="60" t="s">
        <v>82</v>
      </c>
      <c r="C2" s="28"/>
      <c r="D2" s="28"/>
      <c r="G2" s="28"/>
    </row>
    <row r="3" spans="1:9" x14ac:dyDescent="0.55000000000000004">
      <c r="A3" s="28"/>
      <c r="B3" s="28" t="s">
        <v>50</v>
      </c>
      <c r="C3" s="107">
        <v>8</v>
      </c>
      <c r="D3" s="39" t="s">
        <v>92</v>
      </c>
      <c r="G3" s="28"/>
    </row>
    <row r="4" spans="1:9" x14ac:dyDescent="0.55000000000000004">
      <c r="A4" s="28"/>
      <c r="B4" s="28" t="s">
        <v>53</v>
      </c>
      <c r="C4" s="108">
        <v>6</v>
      </c>
      <c r="D4" s="39" t="s">
        <v>92</v>
      </c>
      <c r="G4" s="28"/>
    </row>
    <row r="5" spans="1:9" x14ac:dyDescent="0.55000000000000004">
      <c r="A5" s="28"/>
      <c r="B5" s="28" t="s">
        <v>54</v>
      </c>
      <c r="C5" s="108">
        <v>6</v>
      </c>
      <c r="D5" s="39" t="s">
        <v>92</v>
      </c>
      <c r="G5" s="28"/>
    </row>
    <row r="6" spans="1:9" x14ac:dyDescent="0.55000000000000004">
      <c r="A6" s="28"/>
      <c r="B6" s="28" t="s">
        <v>59</v>
      </c>
      <c r="C6" s="108">
        <v>0</v>
      </c>
      <c r="D6" s="28" t="s">
        <v>93</v>
      </c>
      <c r="G6" s="28"/>
    </row>
    <row r="7" spans="1:9" x14ac:dyDescent="0.55000000000000004">
      <c r="A7" s="28"/>
      <c r="B7" s="27" t="s">
        <v>76</v>
      </c>
      <c r="C7" s="108">
        <v>0</v>
      </c>
      <c r="D7" s="28" t="s">
        <v>93</v>
      </c>
      <c r="G7" s="28"/>
    </row>
    <row r="8" spans="1:9" x14ac:dyDescent="0.55000000000000004">
      <c r="A8" s="28"/>
      <c r="B8" s="28" t="s">
        <v>62</v>
      </c>
      <c r="C8" s="108">
        <v>650</v>
      </c>
      <c r="D8" s="28" t="s">
        <v>93</v>
      </c>
      <c r="G8" s="28"/>
      <c r="I8" s="92"/>
    </row>
    <row r="9" spans="1:9" x14ac:dyDescent="0.55000000000000004">
      <c r="A9" s="28"/>
      <c r="B9" s="28" t="s">
        <v>13</v>
      </c>
      <c r="C9" s="108">
        <v>0</v>
      </c>
      <c r="D9" s="28" t="s">
        <v>93</v>
      </c>
      <c r="G9" s="28"/>
      <c r="I9" s="93"/>
    </row>
    <row r="10" spans="1:9" x14ac:dyDescent="0.55000000000000004">
      <c r="A10" s="28"/>
      <c r="B10" s="28" t="s">
        <v>35</v>
      </c>
      <c r="C10" s="108">
        <v>0</v>
      </c>
      <c r="D10" s="28" t="s">
        <v>93</v>
      </c>
      <c r="G10" s="28"/>
    </row>
    <row r="11" spans="1:9" x14ac:dyDescent="0.55000000000000004">
      <c r="A11" s="28"/>
      <c r="B11" s="28"/>
      <c r="C11" s="28"/>
      <c r="D11" s="28"/>
      <c r="E11" s="28"/>
      <c r="F11" s="28"/>
      <c r="G11" s="28"/>
      <c r="I11" s="91"/>
    </row>
    <row r="12" spans="1:9" x14ac:dyDescent="0.55000000000000004">
      <c r="A12" s="28"/>
      <c r="B12" s="74" t="s">
        <v>32</v>
      </c>
      <c r="C12" s="75" t="s">
        <v>44</v>
      </c>
      <c r="D12" s="98" t="s">
        <v>33</v>
      </c>
      <c r="E12" s="75" t="s">
        <v>89</v>
      </c>
      <c r="G12" s="28"/>
      <c r="I12" s="94"/>
    </row>
    <row r="13" spans="1:9" x14ac:dyDescent="0.55000000000000004">
      <c r="A13" s="28"/>
      <c r="B13" s="61" t="s">
        <v>0</v>
      </c>
      <c r="C13" s="11">
        <v>16900</v>
      </c>
      <c r="D13" s="11">
        <v>20442.240000000002</v>
      </c>
      <c r="E13" s="109">
        <f>D13/C13</f>
        <v>1.2096</v>
      </c>
      <c r="G13" s="28"/>
    </row>
    <row r="14" spans="1:9" x14ac:dyDescent="0.55000000000000004">
      <c r="A14" s="28"/>
      <c r="B14" s="40" t="s">
        <v>8</v>
      </c>
      <c r="C14" s="12">
        <v>12084</v>
      </c>
      <c r="D14" s="12">
        <v>14887.488000000003</v>
      </c>
      <c r="E14" s="22">
        <f>D14/C14</f>
        <v>1.2320000000000002</v>
      </c>
      <c r="G14" s="28"/>
      <c r="I14" s="29"/>
    </row>
    <row r="15" spans="1:9" x14ac:dyDescent="0.55000000000000004">
      <c r="A15" s="28"/>
      <c r="B15" s="40" t="s">
        <v>9</v>
      </c>
      <c r="C15" s="12">
        <v>0</v>
      </c>
      <c r="D15" s="12">
        <v>0</v>
      </c>
      <c r="E15" s="22" t="str">
        <f>IFERROR(D15/C15,"")</f>
        <v/>
      </c>
      <c r="G15" s="28"/>
    </row>
    <row r="16" spans="1:9" x14ac:dyDescent="0.55000000000000004">
      <c r="A16" s="28"/>
      <c r="B16" s="62" t="s">
        <v>1</v>
      </c>
      <c r="C16" s="13">
        <f>+C13-C14-C15</f>
        <v>4816</v>
      </c>
      <c r="D16" s="13">
        <f>+D13-D14-D15</f>
        <v>5554.7519999999986</v>
      </c>
      <c r="E16" s="13"/>
      <c r="G16" s="28"/>
    </row>
    <row r="17" spans="1:9" x14ac:dyDescent="0.55000000000000004">
      <c r="A17" s="28"/>
      <c r="B17" s="40" t="s">
        <v>10</v>
      </c>
      <c r="C17" s="12">
        <v>3634</v>
      </c>
      <c r="D17" s="12">
        <v>4070</v>
      </c>
      <c r="E17" s="22">
        <f>D17/C17</f>
        <v>1.1199779856906991</v>
      </c>
      <c r="G17" s="28"/>
      <c r="I17" s="91"/>
    </row>
    <row r="18" spans="1:9" x14ac:dyDescent="0.55000000000000004">
      <c r="A18" s="28"/>
      <c r="B18" s="62" t="s">
        <v>46</v>
      </c>
      <c r="C18" s="13">
        <f>+C16-C17</f>
        <v>1182</v>
      </c>
      <c r="D18" s="13">
        <f>+D16-D17</f>
        <v>1484.7519999999986</v>
      </c>
      <c r="E18" s="13"/>
      <c r="G18" s="28"/>
    </row>
    <row r="19" spans="1:9" x14ac:dyDescent="0.55000000000000004">
      <c r="A19" s="28"/>
      <c r="B19" s="40" t="s">
        <v>3</v>
      </c>
      <c r="C19" s="12">
        <v>250</v>
      </c>
      <c r="D19" s="12">
        <v>350</v>
      </c>
      <c r="E19" s="14"/>
      <c r="G19" s="28"/>
    </row>
    <row r="20" spans="1:9" x14ac:dyDescent="0.55000000000000004">
      <c r="A20" s="28"/>
      <c r="B20" s="62" t="s">
        <v>11</v>
      </c>
      <c r="C20" s="13">
        <f>+C18-C19</f>
        <v>932</v>
      </c>
      <c r="D20" s="13">
        <f>+D18-D19</f>
        <v>1134.7519999999986</v>
      </c>
      <c r="E20" s="13"/>
      <c r="G20" s="28"/>
    </row>
    <row r="21" spans="1:9" x14ac:dyDescent="0.55000000000000004">
      <c r="A21" s="28"/>
      <c r="B21" s="40" t="s">
        <v>12</v>
      </c>
      <c r="C21" s="12">
        <v>232</v>
      </c>
      <c r="D21" s="12">
        <v>284</v>
      </c>
      <c r="E21" s="14"/>
      <c r="G21" s="28"/>
    </row>
    <row r="22" spans="1:9" x14ac:dyDescent="0.55000000000000004">
      <c r="A22" s="28"/>
      <c r="B22" s="40" t="s">
        <v>13</v>
      </c>
      <c r="C22" s="12">
        <v>0</v>
      </c>
      <c r="D22" s="12">
        <v>0</v>
      </c>
      <c r="E22" s="14"/>
      <c r="G22" s="28"/>
    </row>
    <row r="23" spans="1:9" x14ac:dyDescent="0.55000000000000004">
      <c r="A23" s="28"/>
      <c r="B23" s="62" t="s">
        <v>4</v>
      </c>
      <c r="C23" s="13">
        <f>+C20-C21</f>
        <v>700</v>
      </c>
      <c r="D23" s="13">
        <f>+D20-D21</f>
        <v>850.75199999999859</v>
      </c>
      <c r="E23" s="14"/>
      <c r="G23" s="28"/>
    </row>
    <row r="24" spans="1:9" x14ac:dyDescent="0.55000000000000004">
      <c r="A24" s="28"/>
      <c r="B24" s="41" t="s">
        <v>14</v>
      </c>
      <c r="C24" s="15">
        <v>280</v>
      </c>
      <c r="D24" s="15">
        <v>213</v>
      </c>
      <c r="E24" s="110"/>
      <c r="G24" s="28"/>
    </row>
    <row r="25" spans="1:9" x14ac:dyDescent="0.55000000000000004">
      <c r="A25" s="28"/>
      <c r="B25" s="63" t="s">
        <v>5</v>
      </c>
      <c r="C25" s="19">
        <f>+C23-C24</f>
        <v>420</v>
      </c>
      <c r="D25" s="8">
        <f>+D23-D24</f>
        <v>637.75199999999859</v>
      </c>
      <c r="E25" s="111"/>
      <c r="G25" s="28"/>
    </row>
    <row r="26" spans="1:9" x14ac:dyDescent="0.55000000000000004">
      <c r="A26" s="28"/>
      <c r="G26" s="28"/>
    </row>
    <row r="27" spans="1:9" x14ac:dyDescent="0.55000000000000004">
      <c r="A27" s="28"/>
      <c r="B27" s="134" t="s">
        <v>17</v>
      </c>
      <c r="C27" s="136"/>
      <c r="D27" s="134" t="s">
        <v>22</v>
      </c>
      <c r="E27" s="135"/>
      <c r="F27" s="136"/>
      <c r="G27" s="28"/>
    </row>
    <row r="28" spans="1:9" x14ac:dyDescent="0.55000000000000004">
      <c r="A28" s="28"/>
      <c r="B28" s="40" t="s">
        <v>31</v>
      </c>
      <c r="C28" s="16">
        <v>750</v>
      </c>
      <c r="D28" s="138" t="s">
        <v>6</v>
      </c>
      <c r="E28" s="139"/>
      <c r="F28" s="12">
        <v>2400</v>
      </c>
      <c r="G28" s="28"/>
    </row>
    <row r="29" spans="1:9" x14ac:dyDescent="0.55000000000000004">
      <c r="A29" s="60"/>
      <c r="B29" s="40" t="s">
        <v>30</v>
      </c>
      <c r="C29" s="16">
        <v>0</v>
      </c>
      <c r="D29" s="138" t="s">
        <v>42</v>
      </c>
      <c r="E29" s="139"/>
      <c r="F29" s="12">
        <v>1130</v>
      </c>
      <c r="G29" s="28"/>
    </row>
    <row r="30" spans="1:9" x14ac:dyDescent="0.55000000000000004">
      <c r="A30" s="28"/>
      <c r="B30" s="40" t="s">
        <v>29</v>
      </c>
      <c r="C30" s="16">
        <v>0</v>
      </c>
      <c r="D30" s="138" t="s">
        <v>43</v>
      </c>
      <c r="E30" s="139"/>
      <c r="F30" s="12">
        <v>0</v>
      </c>
      <c r="G30" s="28"/>
    </row>
    <row r="31" spans="1:9" x14ac:dyDescent="0.55000000000000004">
      <c r="A31" s="28"/>
      <c r="B31" s="62" t="s">
        <v>18</v>
      </c>
      <c r="C31" s="13">
        <f>SUM(C28:C30)</f>
        <v>750</v>
      </c>
      <c r="D31" s="145" t="s">
        <v>24</v>
      </c>
      <c r="E31" s="146"/>
      <c r="F31" s="13">
        <f>SUM(F28:F30)</f>
        <v>3530</v>
      </c>
      <c r="G31" s="28"/>
    </row>
    <row r="32" spans="1:9" x14ac:dyDescent="0.55000000000000004">
      <c r="A32" s="28"/>
      <c r="B32" s="40"/>
      <c r="C32" s="14"/>
      <c r="D32" s="40"/>
      <c r="E32" s="65"/>
      <c r="F32" s="14"/>
      <c r="G32" s="28"/>
    </row>
    <row r="33" spans="1:7" x14ac:dyDescent="0.55000000000000004">
      <c r="A33" s="28"/>
      <c r="B33" s="88" t="s">
        <v>83</v>
      </c>
      <c r="C33" s="90">
        <v>0</v>
      </c>
      <c r="D33" s="138" t="s">
        <v>34</v>
      </c>
      <c r="E33" s="139"/>
      <c r="F33" s="12">
        <v>0</v>
      </c>
    </row>
    <row r="34" spans="1:7" x14ac:dyDescent="0.55000000000000004">
      <c r="A34" s="28"/>
      <c r="B34" s="89"/>
      <c r="D34" s="138" t="s">
        <v>35</v>
      </c>
      <c r="E34" s="139"/>
      <c r="F34" s="12">
        <v>1080</v>
      </c>
    </row>
    <row r="35" spans="1:7" x14ac:dyDescent="0.55000000000000004">
      <c r="A35" s="28"/>
      <c r="B35" s="40" t="s">
        <v>2</v>
      </c>
      <c r="C35" s="12">
        <v>1510</v>
      </c>
      <c r="D35" s="138" t="s">
        <v>25</v>
      </c>
      <c r="E35" s="139"/>
      <c r="F35" s="12">
        <v>2006</v>
      </c>
    </row>
    <row r="36" spans="1:7" x14ac:dyDescent="0.55000000000000004">
      <c r="A36" s="28"/>
      <c r="B36" s="40" t="s">
        <v>19</v>
      </c>
      <c r="C36" s="12">
        <v>4828</v>
      </c>
      <c r="D36" s="138" t="s">
        <v>26</v>
      </c>
      <c r="E36" s="139"/>
      <c r="F36" s="12">
        <v>280</v>
      </c>
    </row>
    <row r="37" spans="1:7" x14ac:dyDescent="0.55000000000000004">
      <c r="A37" s="28"/>
      <c r="B37" s="40" t="s">
        <v>36</v>
      </c>
      <c r="C37" s="12">
        <v>48</v>
      </c>
      <c r="D37" s="138" t="s">
        <v>23</v>
      </c>
      <c r="E37" s="139"/>
      <c r="F37" s="12">
        <v>240</v>
      </c>
    </row>
    <row r="38" spans="1:7" x14ac:dyDescent="0.55000000000000004">
      <c r="A38" s="28"/>
      <c r="B38" s="62" t="s">
        <v>20</v>
      </c>
      <c r="C38" s="13">
        <f>SUM(C35:C37)</f>
        <v>6386</v>
      </c>
      <c r="D38" s="140" t="s">
        <v>27</v>
      </c>
      <c r="E38" s="141"/>
      <c r="F38" s="17">
        <f>SUM(F33:F37)</f>
        <v>3606</v>
      </c>
    </row>
    <row r="39" spans="1:7" x14ac:dyDescent="0.55000000000000004">
      <c r="A39" s="28"/>
      <c r="B39" s="7" t="s">
        <v>21</v>
      </c>
      <c r="C39" s="18">
        <f>+C31+C33+C38</f>
        <v>7136</v>
      </c>
      <c r="D39" s="147" t="s">
        <v>28</v>
      </c>
      <c r="E39" s="148"/>
      <c r="F39" s="18">
        <f>+F31+F38</f>
        <v>7136</v>
      </c>
    </row>
    <row r="40" spans="1:7" x14ac:dyDescent="0.55000000000000004">
      <c r="A40" s="28"/>
      <c r="D40" s="1"/>
      <c r="E40" s="1"/>
    </row>
    <row r="41" spans="1:7" x14ac:dyDescent="0.55000000000000004">
      <c r="A41" s="28"/>
      <c r="B41" s="34" t="s">
        <v>48</v>
      </c>
      <c r="C41" s="79" t="s">
        <v>33</v>
      </c>
      <c r="D41" s="79" t="s">
        <v>49</v>
      </c>
      <c r="E41" s="79" t="s">
        <v>16</v>
      </c>
    </row>
    <row r="42" spans="1:7" x14ac:dyDescent="0.55000000000000004">
      <c r="A42" s="28"/>
      <c r="B42" s="36" t="s">
        <v>51</v>
      </c>
      <c r="C42" s="35">
        <f>D14+D15</f>
        <v>14887.488000000003</v>
      </c>
      <c r="D42" s="100">
        <f>IF(D3="dage",360/C3,C3)</f>
        <v>8</v>
      </c>
      <c r="E42" s="32">
        <f>C42/D42</f>
        <v>1860.9360000000004</v>
      </c>
      <c r="G42" s="69"/>
    </row>
    <row r="43" spans="1:7" x14ac:dyDescent="0.55000000000000004">
      <c r="A43" s="28"/>
      <c r="B43" s="37" t="s">
        <v>52</v>
      </c>
      <c r="C43" s="31">
        <f>D13</f>
        <v>20442.240000000002</v>
      </c>
      <c r="D43" s="100">
        <f>IF(D4="dage",360/C4,C4)</f>
        <v>6</v>
      </c>
      <c r="E43" s="38">
        <f>C43/D43</f>
        <v>3407.0400000000004</v>
      </c>
    </row>
    <row r="44" spans="1:7" x14ac:dyDescent="0.55000000000000004">
      <c r="A44" s="28"/>
      <c r="B44" s="37" t="s">
        <v>25</v>
      </c>
      <c r="C44" s="31">
        <f>D14</f>
        <v>14887.488000000003</v>
      </c>
      <c r="D44" s="100">
        <f>IF(D5="dage",360/C5,C5)</f>
        <v>6</v>
      </c>
      <c r="E44" s="38">
        <f>(D49-C49+C44)/D44</f>
        <v>2539.7373333333339</v>
      </c>
      <c r="G44" s="99"/>
    </row>
    <row r="45" spans="1:7" x14ac:dyDescent="0.55000000000000004">
      <c r="A45" s="28"/>
    </row>
    <row r="46" spans="1:7" x14ac:dyDescent="0.55000000000000004">
      <c r="A46" s="28"/>
      <c r="B46" s="137" t="s">
        <v>55</v>
      </c>
      <c r="C46" s="137"/>
      <c r="D46" s="137"/>
      <c r="E46" s="137"/>
    </row>
    <row r="47" spans="1:7" x14ac:dyDescent="0.55000000000000004">
      <c r="A47" s="28"/>
      <c r="B47" s="33" t="s">
        <v>46</v>
      </c>
      <c r="C47" s="51"/>
      <c r="D47" s="52"/>
      <c r="E47" s="53">
        <f>D18</f>
        <v>1484.7519999999986</v>
      </c>
    </row>
    <row r="48" spans="1:7" x14ac:dyDescent="0.55000000000000004">
      <c r="A48" s="28"/>
      <c r="B48" s="44" t="s">
        <v>56</v>
      </c>
      <c r="C48" s="87" t="s">
        <v>15</v>
      </c>
      <c r="D48" s="81" t="s">
        <v>16</v>
      </c>
      <c r="E48" s="81" t="s">
        <v>57</v>
      </c>
    </row>
    <row r="49" spans="1:7" x14ac:dyDescent="0.55000000000000004">
      <c r="A49" s="28"/>
      <c r="B49" s="30" t="str">
        <f>B42</f>
        <v>Varelager</v>
      </c>
      <c r="C49" s="31">
        <f>C35</f>
        <v>1510</v>
      </c>
      <c r="D49" s="38">
        <f>E42</f>
        <v>1860.9360000000004</v>
      </c>
      <c r="E49" s="32">
        <f>C49-D49</f>
        <v>-350.93600000000038</v>
      </c>
    </row>
    <row r="50" spans="1:7" x14ac:dyDescent="0.55000000000000004">
      <c r="A50" s="28"/>
      <c r="B50" s="30" t="str">
        <f t="shared" ref="B50:B51" si="0">B43</f>
        <v>Debitorer</v>
      </c>
      <c r="C50" s="31">
        <f>C36</f>
        <v>4828</v>
      </c>
      <c r="D50" s="38">
        <f>E43</f>
        <v>3407.0400000000004</v>
      </c>
      <c r="E50" s="32">
        <f t="shared" ref="E50" si="1">C50-D50</f>
        <v>1420.9599999999996</v>
      </c>
    </row>
    <row r="51" spans="1:7" x14ac:dyDescent="0.55000000000000004">
      <c r="A51" s="60"/>
      <c r="B51" s="30" t="str">
        <f t="shared" si="0"/>
        <v>Varekreditorer</v>
      </c>
      <c r="C51" s="31">
        <f>F35</f>
        <v>2006</v>
      </c>
      <c r="D51" s="38">
        <f t="shared" ref="D51" si="2">E44</f>
        <v>2539.7373333333339</v>
      </c>
      <c r="E51" s="32">
        <f>D51-C51</f>
        <v>533.73733333333394</v>
      </c>
      <c r="F51" s="28"/>
    </row>
    <row r="52" spans="1:7" x14ac:dyDescent="0.55000000000000004">
      <c r="A52" s="28"/>
      <c r="B52" s="30" t="s">
        <v>58</v>
      </c>
      <c r="C52" s="31">
        <f>F36</f>
        <v>280</v>
      </c>
      <c r="D52" s="31">
        <f>C52+C6</f>
        <v>280</v>
      </c>
      <c r="E52" s="32">
        <f>D52-C52</f>
        <v>0</v>
      </c>
      <c r="F52" s="28"/>
    </row>
    <row r="53" spans="1:7" x14ac:dyDescent="0.55000000000000004">
      <c r="A53" s="28"/>
      <c r="B53" s="30" t="s">
        <v>12</v>
      </c>
      <c r="C53" s="42"/>
      <c r="D53" s="43"/>
      <c r="E53" s="45">
        <f>-D21</f>
        <v>-284</v>
      </c>
      <c r="F53" s="28"/>
    </row>
    <row r="54" spans="1:7" x14ac:dyDescent="0.55000000000000004">
      <c r="A54" s="28"/>
      <c r="B54" s="33" t="s">
        <v>60</v>
      </c>
      <c r="C54" s="51"/>
      <c r="D54" s="52"/>
      <c r="E54" s="112">
        <f>E47+SUM(E49:E53)</f>
        <v>2804.5133333333315</v>
      </c>
      <c r="F54" s="28"/>
    </row>
    <row r="55" spans="1:7" x14ac:dyDescent="0.55000000000000004">
      <c r="A55" s="28"/>
      <c r="B55" s="30" t="s">
        <v>61</v>
      </c>
      <c r="C55" s="42"/>
      <c r="D55" s="43"/>
      <c r="E55" s="45">
        <f>-C8</f>
        <v>-650</v>
      </c>
      <c r="F55" s="28"/>
    </row>
    <row r="56" spans="1:7" x14ac:dyDescent="0.55000000000000004">
      <c r="A56" s="28"/>
      <c r="B56" s="33" t="s">
        <v>85</v>
      </c>
      <c r="C56" s="42"/>
      <c r="D56" s="43"/>
      <c r="E56" s="49"/>
      <c r="F56" s="28"/>
    </row>
    <row r="57" spans="1:7" x14ac:dyDescent="0.55000000000000004">
      <c r="A57" s="28"/>
      <c r="B57" s="47" t="s">
        <v>63</v>
      </c>
      <c r="C57" s="48"/>
      <c r="D57" s="3"/>
      <c r="E57" s="46">
        <v>-450</v>
      </c>
      <c r="F57" s="28"/>
    </row>
    <row r="58" spans="1:7" x14ac:dyDescent="0.55000000000000004">
      <c r="A58" s="28"/>
      <c r="B58" s="30" t="s">
        <v>64</v>
      </c>
      <c r="C58" s="42"/>
      <c r="D58" s="50">
        <f>-C9</f>
        <v>0</v>
      </c>
      <c r="E58" s="142">
        <f>SUM(D58:D61)</f>
        <v>-453</v>
      </c>
      <c r="F58" s="28"/>
    </row>
    <row r="59" spans="1:7" x14ac:dyDescent="0.55000000000000004">
      <c r="A59" s="28"/>
      <c r="B59" s="30" t="s">
        <v>65</v>
      </c>
      <c r="C59" s="42"/>
      <c r="D59" s="50">
        <f>-C10</f>
        <v>0</v>
      </c>
      <c r="E59" s="143"/>
      <c r="F59" s="28"/>
    </row>
    <row r="60" spans="1:7" x14ac:dyDescent="0.55000000000000004">
      <c r="A60" s="28"/>
      <c r="B60" s="30" t="s">
        <v>66</v>
      </c>
      <c r="C60" s="42"/>
      <c r="D60" s="50">
        <f>-F37</f>
        <v>-240</v>
      </c>
      <c r="E60" s="143"/>
      <c r="F60" s="28"/>
    </row>
    <row r="61" spans="1:7" x14ac:dyDescent="0.55000000000000004">
      <c r="A61" s="28"/>
      <c r="B61" s="30" t="s">
        <v>84</v>
      </c>
      <c r="C61" s="42"/>
      <c r="D61" s="45">
        <f>-D24</f>
        <v>-213</v>
      </c>
      <c r="E61" s="144"/>
      <c r="F61" s="28"/>
    </row>
    <row r="62" spans="1:7" x14ac:dyDescent="0.55000000000000004">
      <c r="A62" s="28"/>
      <c r="B62" s="33" t="s">
        <v>67</v>
      </c>
      <c r="C62" s="51"/>
      <c r="D62" s="52"/>
      <c r="E62" s="112">
        <f>E58+E54+E57+E55</f>
        <v>1251.5133333333315</v>
      </c>
      <c r="F62" s="28"/>
    </row>
    <row r="63" spans="1:7" x14ac:dyDescent="0.55000000000000004">
      <c r="A63" s="28"/>
      <c r="B63" s="30" t="s">
        <v>68</v>
      </c>
      <c r="C63" s="42"/>
      <c r="D63" s="55"/>
      <c r="E63" s="56">
        <f>C37</f>
        <v>48</v>
      </c>
      <c r="F63" s="28"/>
      <c r="G63" s="69"/>
    </row>
    <row r="64" spans="1:7" x14ac:dyDescent="0.55000000000000004">
      <c r="A64" s="28"/>
      <c r="B64" s="36" t="s">
        <v>69</v>
      </c>
      <c r="C64" s="57"/>
      <c r="D64" s="58"/>
      <c r="E64" s="54">
        <v>120</v>
      </c>
      <c r="F64" s="28"/>
    </row>
    <row r="65" spans="1:8" x14ac:dyDescent="0.55000000000000004">
      <c r="A65" s="28"/>
      <c r="B65" s="36" t="s">
        <v>70</v>
      </c>
      <c r="C65" s="57"/>
      <c r="D65" s="58"/>
      <c r="E65" s="113">
        <f>E62+E63+E64</f>
        <v>1419.5133333333315</v>
      </c>
      <c r="F65" s="28"/>
    </row>
    <row r="66" spans="1:8" x14ac:dyDescent="0.55000000000000004">
      <c r="A66" s="28"/>
    </row>
    <row r="67" spans="1:8" x14ac:dyDescent="0.55000000000000004">
      <c r="A67" s="28"/>
      <c r="B67" s="82" t="s">
        <v>71</v>
      </c>
      <c r="C67" s="87" t="str">
        <f>B28</f>
        <v>Bygninger</v>
      </c>
      <c r="D67" s="87" t="str">
        <f>B29</f>
        <v>Maskiner</v>
      </c>
      <c r="E67" s="87" t="str">
        <f>B30</f>
        <v>Inventar</v>
      </c>
      <c r="F67" s="87" t="s">
        <v>71</v>
      </c>
      <c r="G67" s="87" t="s">
        <v>73</v>
      </c>
    </row>
    <row r="68" spans="1:8" x14ac:dyDescent="0.55000000000000004">
      <c r="A68" s="28"/>
      <c r="B68" s="30" t="s">
        <v>15</v>
      </c>
      <c r="C68" s="66">
        <f>C28</f>
        <v>750</v>
      </c>
      <c r="D68" s="66">
        <f>C29</f>
        <v>0</v>
      </c>
      <c r="E68" s="66">
        <f>C30</f>
        <v>0</v>
      </c>
      <c r="F68" s="30" t="s">
        <v>75</v>
      </c>
      <c r="G68" s="70">
        <v>2000</v>
      </c>
    </row>
    <row r="69" spans="1:8" x14ac:dyDescent="0.55000000000000004">
      <c r="A69" s="28"/>
      <c r="B69" s="30" t="s">
        <v>72</v>
      </c>
      <c r="C69" s="67">
        <v>300</v>
      </c>
      <c r="D69" s="68"/>
      <c r="E69" s="68"/>
      <c r="F69" s="30" t="s">
        <v>74</v>
      </c>
      <c r="G69" s="66">
        <f>E65</f>
        <v>1419.5133333333315</v>
      </c>
    </row>
    <row r="70" spans="1:8" x14ac:dyDescent="0.55000000000000004">
      <c r="A70" s="28"/>
      <c r="B70" s="30" t="s">
        <v>3</v>
      </c>
      <c r="C70" s="67"/>
      <c r="D70" s="67"/>
      <c r="E70" s="68"/>
      <c r="F70" s="30" t="s">
        <v>62</v>
      </c>
      <c r="G70" s="68">
        <v>100</v>
      </c>
    </row>
    <row r="71" spans="1:8" x14ac:dyDescent="0.55000000000000004">
      <c r="A71" s="28"/>
      <c r="B71" s="30" t="s">
        <v>86</v>
      </c>
      <c r="C71" s="66">
        <f>C68+C69-C70</f>
        <v>1050</v>
      </c>
      <c r="D71" s="66">
        <f t="shared" ref="D71:E71" si="3">D68+D69-D70</f>
        <v>0</v>
      </c>
      <c r="E71" s="66">
        <f t="shared" si="3"/>
        <v>0</v>
      </c>
      <c r="F71" s="66" t="s">
        <v>87</v>
      </c>
      <c r="G71" s="66">
        <f>G68+G69-G70</f>
        <v>3319.5133333333315</v>
      </c>
      <c r="H71" s="96"/>
    </row>
    <row r="72" spans="1:8" x14ac:dyDescent="0.55000000000000004">
      <c r="A72" s="28"/>
      <c r="G72" s="28"/>
    </row>
    <row r="73" spans="1:8" x14ac:dyDescent="0.55000000000000004">
      <c r="A73" s="60"/>
      <c r="B73" s="82" t="s">
        <v>71</v>
      </c>
      <c r="C73" s="87" t="s">
        <v>76</v>
      </c>
      <c r="D73" s="87" t="s">
        <v>77</v>
      </c>
      <c r="G73" s="28"/>
    </row>
    <row r="74" spans="1:8" x14ac:dyDescent="0.55000000000000004">
      <c r="A74" s="28"/>
      <c r="B74" s="84" t="s">
        <v>15</v>
      </c>
      <c r="C74" s="129">
        <f>F33</f>
        <v>0</v>
      </c>
      <c r="D74" s="129">
        <f>F29</f>
        <v>1130</v>
      </c>
      <c r="G74" s="28"/>
    </row>
    <row r="75" spans="1:8" x14ac:dyDescent="0.55000000000000004">
      <c r="B75" s="84" t="s">
        <v>72</v>
      </c>
      <c r="C75" s="129">
        <f>C7</f>
        <v>0</v>
      </c>
      <c r="D75" s="129">
        <f>F30</f>
        <v>0</v>
      </c>
    </row>
    <row r="76" spans="1:8" x14ac:dyDescent="0.55000000000000004">
      <c r="B76" s="84" t="s">
        <v>78</v>
      </c>
      <c r="C76" s="129">
        <f>-C9</f>
        <v>0</v>
      </c>
      <c r="D76" s="70">
        <v>0</v>
      </c>
    </row>
    <row r="77" spans="1:8" x14ac:dyDescent="0.55000000000000004">
      <c r="B77" s="84" t="s">
        <v>16</v>
      </c>
      <c r="C77" s="129">
        <f>SUM(C74:C76)</f>
        <v>0</v>
      </c>
      <c r="D77" s="129">
        <f>SUM(D74:D76)</f>
        <v>1130</v>
      </c>
    </row>
    <row r="79" spans="1:8" x14ac:dyDescent="0.55000000000000004">
      <c r="B79" s="69" t="s">
        <v>79</v>
      </c>
    </row>
    <row r="80" spans="1:8" x14ac:dyDescent="0.55000000000000004">
      <c r="B80" s="134" t="s">
        <v>17</v>
      </c>
      <c r="C80" s="136"/>
      <c r="D80" s="134" t="s">
        <v>22</v>
      </c>
      <c r="E80" s="135"/>
      <c r="F80" s="136"/>
    </row>
    <row r="81" spans="2:6" x14ac:dyDescent="0.55000000000000004">
      <c r="B81" s="40" t="s">
        <v>31</v>
      </c>
      <c r="C81" s="71">
        <f>C68+C69-C70</f>
        <v>1050</v>
      </c>
      <c r="D81" s="149" t="s">
        <v>6</v>
      </c>
      <c r="E81" s="150"/>
      <c r="F81" s="102">
        <f>F28</f>
        <v>2400</v>
      </c>
    </row>
    <row r="82" spans="2:6" x14ac:dyDescent="0.55000000000000004">
      <c r="B82" s="40" t="s">
        <v>30</v>
      </c>
      <c r="C82" s="71">
        <f>D68+D69-D70</f>
        <v>0</v>
      </c>
      <c r="D82" s="149" t="s">
        <v>42</v>
      </c>
      <c r="E82" s="150"/>
      <c r="F82" s="102">
        <f>D77</f>
        <v>1130</v>
      </c>
    </row>
    <row r="83" spans="2:6" x14ac:dyDescent="0.55000000000000004">
      <c r="B83" s="40" t="s">
        <v>29</v>
      </c>
      <c r="C83" s="71">
        <f>E68+E69-E70</f>
        <v>0</v>
      </c>
      <c r="D83" s="149" t="s">
        <v>43</v>
      </c>
      <c r="E83" s="150"/>
      <c r="F83" s="102">
        <f>D25</f>
        <v>637.75199999999859</v>
      </c>
    </row>
    <row r="84" spans="2:6" x14ac:dyDescent="0.55000000000000004">
      <c r="B84" s="62" t="s">
        <v>18</v>
      </c>
      <c r="C84" s="101">
        <f>SUM(C81:C83)</f>
        <v>1050</v>
      </c>
      <c r="D84" s="153" t="s">
        <v>24</v>
      </c>
      <c r="E84" s="154"/>
      <c r="F84" s="101">
        <f>SUM(F81:F83)</f>
        <v>4167.7519999999986</v>
      </c>
    </row>
    <row r="85" spans="2:6" x14ac:dyDescent="0.55000000000000004">
      <c r="B85" s="40"/>
      <c r="C85" s="102"/>
      <c r="D85" s="120"/>
      <c r="E85" s="121"/>
      <c r="F85" s="102"/>
    </row>
    <row r="86" spans="2:6" x14ac:dyDescent="0.55000000000000004">
      <c r="B86" s="88" t="s">
        <v>83</v>
      </c>
      <c r="C86" s="97">
        <f>C33</f>
        <v>0</v>
      </c>
      <c r="D86" s="149" t="s">
        <v>34</v>
      </c>
      <c r="E86" s="150"/>
      <c r="F86" s="119">
        <v>0</v>
      </c>
    </row>
    <row r="87" spans="2:6" x14ac:dyDescent="0.55000000000000004">
      <c r="B87" s="40"/>
      <c r="C87" s="102"/>
      <c r="D87" s="149" t="s">
        <v>35</v>
      </c>
      <c r="E87" s="150"/>
      <c r="F87" s="119">
        <v>1200</v>
      </c>
    </row>
    <row r="88" spans="2:6" x14ac:dyDescent="0.55000000000000004">
      <c r="B88" s="40" t="s">
        <v>2</v>
      </c>
      <c r="C88" s="102">
        <f>D49</f>
        <v>1860.9360000000004</v>
      </c>
      <c r="D88" s="149" t="s">
        <v>25</v>
      </c>
      <c r="E88" s="150"/>
      <c r="F88" s="102">
        <f>D51</f>
        <v>2539.7373333333339</v>
      </c>
    </row>
    <row r="89" spans="2:6" x14ac:dyDescent="0.55000000000000004">
      <c r="B89" s="40" t="s">
        <v>19</v>
      </c>
      <c r="C89" s="102">
        <f>D50</f>
        <v>3407.0400000000004</v>
      </c>
      <c r="D89" s="149" t="s">
        <v>26</v>
      </c>
      <c r="E89" s="150"/>
      <c r="F89" s="119">
        <v>0</v>
      </c>
    </row>
    <row r="90" spans="2:6" x14ac:dyDescent="0.55000000000000004">
      <c r="B90" s="40" t="s">
        <v>36</v>
      </c>
      <c r="C90" s="102">
        <f>G69</f>
        <v>1419.5133333333315</v>
      </c>
      <c r="D90" s="122" t="s">
        <v>80</v>
      </c>
      <c r="E90" s="123"/>
      <c r="F90" s="102">
        <f>E57</f>
        <v>-450</v>
      </c>
    </row>
    <row r="91" spans="2:6" x14ac:dyDescent="0.55000000000000004">
      <c r="B91" s="62" t="s">
        <v>20</v>
      </c>
      <c r="C91" s="101">
        <f>SUM(C88:C90)</f>
        <v>6687.4893333333321</v>
      </c>
      <c r="D91" s="149" t="s">
        <v>23</v>
      </c>
      <c r="E91" s="150"/>
      <c r="F91" s="119">
        <v>280</v>
      </c>
    </row>
    <row r="92" spans="2:6" x14ac:dyDescent="0.55000000000000004">
      <c r="B92" s="62"/>
      <c r="C92" s="101"/>
      <c r="D92" s="122" t="s">
        <v>88</v>
      </c>
      <c r="E92" s="123"/>
      <c r="F92" s="119">
        <v>0</v>
      </c>
    </row>
    <row r="93" spans="2:6" x14ac:dyDescent="0.55000000000000004">
      <c r="B93" s="64"/>
      <c r="C93" s="103"/>
      <c r="D93" s="151" t="s">
        <v>27</v>
      </c>
      <c r="E93" s="152"/>
      <c r="F93" s="124">
        <f>SUM(F86:F92)</f>
        <v>3569.7373333333339</v>
      </c>
    </row>
    <row r="94" spans="2:6" x14ac:dyDescent="0.55000000000000004">
      <c r="B94" s="7" t="s">
        <v>21</v>
      </c>
      <c r="C94" s="104">
        <f>+C84+C86+C91</f>
        <v>7737.4893333333321</v>
      </c>
      <c r="D94" s="147" t="s">
        <v>28</v>
      </c>
      <c r="E94" s="148"/>
      <c r="F94" s="18">
        <f>+F84+F93</f>
        <v>7737.489333333333</v>
      </c>
    </row>
    <row r="97" spans="6:6" x14ac:dyDescent="0.55000000000000004">
      <c r="F97" s="118"/>
    </row>
  </sheetData>
  <mergeCells count="28">
    <mergeCell ref="D31:E31"/>
    <mergeCell ref="B27:C27"/>
    <mergeCell ref="D27:F27"/>
    <mergeCell ref="D28:E28"/>
    <mergeCell ref="D29:E29"/>
    <mergeCell ref="D30:E30"/>
    <mergeCell ref="D81:E81"/>
    <mergeCell ref="D33:E33"/>
    <mergeCell ref="D34:E34"/>
    <mergeCell ref="D35:E35"/>
    <mergeCell ref="D36:E36"/>
    <mergeCell ref="D37:E37"/>
    <mergeCell ref="D38:E38"/>
    <mergeCell ref="D39:E39"/>
    <mergeCell ref="B46:E46"/>
    <mergeCell ref="E58:E61"/>
    <mergeCell ref="B80:C80"/>
    <mergeCell ref="D80:F80"/>
    <mergeCell ref="D89:E89"/>
    <mergeCell ref="D91:E91"/>
    <mergeCell ref="D93:E93"/>
    <mergeCell ref="D94:E94"/>
    <mergeCell ref="D82:E82"/>
    <mergeCell ref="D83:E83"/>
    <mergeCell ref="D84:E84"/>
    <mergeCell ref="D86:E86"/>
    <mergeCell ref="D87:E87"/>
    <mergeCell ref="D88:E88"/>
  </mergeCells>
  <conditionalFormatting sqref="F39 C39">
    <cfRule type="expression" dxfId="3" priority="4">
      <formula>$C$39=$F$39</formula>
    </cfRule>
  </conditionalFormatting>
  <conditionalFormatting sqref="C39 F39">
    <cfRule type="uniqueValues" dxfId="2" priority="3"/>
  </conditionalFormatting>
  <conditionalFormatting sqref="C94 F94">
    <cfRule type="uniqueValues" dxfId="1" priority="1"/>
    <cfRule type="duplicateValues" dxfId="0" priority="2"/>
  </conditionalFormatting>
  <dataValidations count="1">
    <dataValidation type="list" allowBlank="1" showInputMessage="1" showErrorMessage="1" sqref="D3:D5">
      <formula1>"gange,dage"</formula1>
    </dataValidation>
  </dataValidations>
  <hyperlinks>
    <hyperlink ref="G1" location="Menu!A1" display="Back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Menu</vt:lpstr>
      <vt:lpstr>Procent ændringer</vt:lpstr>
      <vt:lpstr>Indtastning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Storm Pallesen</dc:creator>
  <cp:lastModifiedBy>Oliver Storm Pallesen</cp:lastModifiedBy>
  <dcterms:created xsi:type="dcterms:W3CDTF">2015-05-27T18:13:28Z</dcterms:created>
  <dcterms:modified xsi:type="dcterms:W3CDTF">2016-09-11T09:44:45Z</dcterms:modified>
</cp:coreProperties>
</file>