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ThisWorkbook" defaultThemeVersion="124226"/>
  <mc:AlternateContent xmlns:mc="http://schemas.openxmlformats.org/markup-compatibility/2006">
    <mc:Choice Requires="x15">
      <x15ac:absPath xmlns:x15ac="http://schemas.microsoft.com/office/spreadsheetml/2010/11/ac" url="C:\Users\Oliver\Desktop\Erhvervslearn\Produkter\"/>
    </mc:Choice>
  </mc:AlternateContent>
  <xr:revisionPtr revIDLastSave="0" documentId="13_ncr:1_{E993A4BB-AA35-4783-9A5F-048F18C70BA4}" xr6:coauthVersionLast="34" xr6:coauthVersionMax="34" xr10:uidLastSave="{00000000-0000-0000-0000-000000000000}"/>
  <bookViews>
    <workbookView xWindow="0" yWindow="0" windowWidth="19200" windowHeight="7050" xr2:uid="{00000000-000D-0000-FFFF-FFFF00000000}"/>
  </bookViews>
  <sheets>
    <sheet name="Indeks" sheetId="6" r:id="rId1"/>
    <sheet name="1" sheetId="11" r:id="rId2"/>
    <sheet name="2" sheetId="4" r:id="rId3"/>
    <sheet name="Ark1" sheetId="12" state="hidden" r:id="rId4"/>
    <sheet name="3" sheetId="1" r:id="rId5"/>
    <sheet name="4" sheetId="2" r:id="rId6"/>
    <sheet name="5" sheetId="8" r:id="rId7"/>
  </sheets>
  <definedNames>
    <definedName name="OLE_LINK1" localSheetId="6">'5'!#REF!</definedName>
  </definedNames>
  <calcPr calcId="179021" concurrentCalc="0"/>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L3" i="1"/>
  <c r="H8" i="1"/>
  <c r="W8"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Y8" i="1"/>
  <c r="Y9" i="1"/>
  <c r="Y10" i="1"/>
  <c r="B8" i="1"/>
  <c r="Z8" i="1"/>
  <c r="AC8" i="1"/>
  <c r="AD8" i="1"/>
  <c r="B9" i="1"/>
  <c r="Z9" i="1"/>
  <c r="AC9" i="1"/>
  <c r="AD9" i="1"/>
  <c r="B10" i="1"/>
  <c r="Z10" i="1"/>
  <c r="AC10" i="1"/>
  <c r="AD10" i="1"/>
  <c r="Y11" i="1"/>
  <c r="B11" i="1"/>
  <c r="Z11" i="1"/>
  <c r="AC11" i="1"/>
  <c r="AD11" i="1"/>
  <c r="Y12" i="1"/>
  <c r="B12" i="1"/>
  <c r="Z12" i="1"/>
  <c r="AC12" i="1"/>
  <c r="AD12" i="1"/>
  <c r="Y13" i="1"/>
  <c r="B13" i="1"/>
  <c r="Z13" i="1"/>
  <c r="AC13" i="1"/>
  <c r="AD13" i="1"/>
  <c r="Y14" i="1"/>
  <c r="B14" i="1"/>
  <c r="Z14" i="1"/>
  <c r="AC14" i="1"/>
  <c r="AD14" i="1"/>
  <c r="Y15" i="1"/>
  <c r="B15" i="1"/>
  <c r="Z15" i="1"/>
  <c r="AC15" i="1"/>
  <c r="AD15" i="1"/>
  <c r="Y16" i="1"/>
  <c r="B16" i="1"/>
  <c r="Z16" i="1"/>
  <c r="AC16" i="1"/>
  <c r="AD16" i="1"/>
  <c r="Y17" i="1"/>
  <c r="B17" i="1"/>
  <c r="Z17" i="1"/>
  <c r="AC17" i="1"/>
  <c r="AD17" i="1"/>
  <c r="Y18" i="1"/>
  <c r="B18" i="1"/>
  <c r="Z18" i="1"/>
  <c r="AC18" i="1"/>
  <c r="AD18" i="1"/>
  <c r="Y19" i="1"/>
  <c r="B19" i="1"/>
  <c r="Z19" i="1"/>
  <c r="AC19" i="1"/>
  <c r="AD19" i="1"/>
  <c r="Y20" i="1"/>
  <c r="B20" i="1"/>
  <c r="Z20" i="1"/>
  <c r="AC20" i="1"/>
  <c r="AD20" i="1"/>
  <c r="Y21" i="1"/>
  <c r="B21" i="1"/>
  <c r="Z21" i="1"/>
  <c r="AC21" i="1"/>
  <c r="AD21" i="1"/>
  <c r="Y22" i="1"/>
  <c r="B22" i="1"/>
  <c r="Z22" i="1"/>
  <c r="AC22" i="1"/>
  <c r="AD22" i="1"/>
  <c r="Y23" i="1"/>
  <c r="B23" i="1"/>
  <c r="Z23" i="1"/>
  <c r="AC23" i="1"/>
  <c r="AD23" i="1"/>
  <c r="Y24" i="1"/>
  <c r="B24" i="1"/>
  <c r="Z24" i="1"/>
  <c r="AC24" i="1"/>
  <c r="AD24" i="1"/>
  <c r="Y25" i="1"/>
  <c r="B25" i="1"/>
  <c r="Z25" i="1"/>
  <c r="AC25" i="1"/>
  <c r="AD25" i="1"/>
  <c r="Y26" i="1"/>
  <c r="B26" i="1"/>
  <c r="Z26" i="1"/>
  <c r="AC26" i="1"/>
  <c r="AD26" i="1"/>
  <c r="Y27" i="1"/>
  <c r="B27" i="1"/>
  <c r="Z27" i="1"/>
  <c r="AC27" i="1"/>
  <c r="AD27" i="1"/>
  <c r="Y28" i="1"/>
  <c r="B28" i="1"/>
  <c r="Z28" i="1"/>
  <c r="AC28" i="1"/>
  <c r="AD28" i="1"/>
  <c r="Y29" i="1"/>
  <c r="B29" i="1"/>
  <c r="Z29" i="1"/>
  <c r="AC29" i="1"/>
  <c r="AD29" i="1"/>
  <c r="Y30" i="1"/>
  <c r="B30" i="1"/>
  <c r="Z30" i="1"/>
  <c r="AC30" i="1"/>
  <c r="AD30" i="1"/>
  <c r="Y31" i="1"/>
  <c r="B31" i="1"/>
  <c r="Z31" i="1"/>
  <c r="AC31" i="1"/>
  <c r="AD31" i="1"/>
  <c r="Y32" i="1"/>
  <c r="B32" i="1"/>
  <c r="Z32" i="1"/>
  <c r="AC32" i="1"/>
  <c r="AD32" i="1"/>
  <c r="Y33" i="1"/>
  <c r="B33" i="1"/>
  <c r="Z33" i="1"/>
  <c r="AC33" i="1"/>
  <c r="AD33" i="1"/>
  <c r="Y34" i="1"/>
  <c r="B34" i="1"/>
  <c r="Z34" i="1"/>
  <c r="AC34" i="1"/>
  <c r="AD34" i="1"/>
  <c r="Y35" i="1"/>
  <c r="B35" i="1"/>
  <c r="Z35" i="1"/>
  <c r="AC35" i="1"/>
  <c r="AD35" i="1"/>
  <c r="Y36" i="1"/>
  <c r="B36" i="1"/>
  <c r="Z36" i="1"/>
  <c r="AC36" i="1"/>
  <c r="AD36" i="1"/>
  <c r="Y37" i="1"/>
  <c r="B37" i="1"/>
  <c r="Z37" i="1"/>
  <c r="AC37" i="1"/>
  <c r="AD37" i="1"/>
  <c r="Y38" i="1"/>
  <c r="B38" i="1"/>
  <c r="Z38" i="1"/>
  <c r="AC38" i="1"/>
  <c r="AD38" i="1"/>
  <c r="Y39" i="1"/>
  <c r="B39" i="1"/>
  <c r="Z39" i="1"/>
  <c r="AC39" i="1"/>
  <c r="AD39" i="1"/>
  <c r="Y40" i="1"/>
  <c r="B40" i="1"/>
  <c r="Z40" i="1"/>
  <c r="AC40" i="1"/>
  <c r="AD40" i="1"/>
  <c r="Y41" i="1"/>
  <c r="B41" i="1"/>
  <c r="Z41" i="1"/>
  <c r="AC41" i="1"/>
  <c r="AD41" i="1"/>
  <c r="Y42" i="1"/>
  <c r="B42" i="1"/>
  <c r="Z42" i="1"/>
  <c r="AC42" i="1"/>
  <c r="AD42" i="1"/>
  <c r="Y43" i="1"/>
  <c r="B43" i="1"/>
  <c r="Z43" i="1"/>
  <c r="AC43" i="1"/>
  <c r="AD43" i="1"/>
  <c r="Y44" i="1"/>
  <c r="B44" i="1"/>
  <c r="Z44" i="1"/>
  <c r="AC44" i="1"/>
  <c r="AD44" i="1"/>
  <c r="Y45" i="1"/>
  <c r="B45" i="1"/>
  <c r="Z45" i="1"/>
  <c r="AC45" i="1"/>
  <c r="AD45" i="1"/>
  <c r="Y46" i="1"/>
  <c r="B46" i="1"/>
  <c r="Z46" i="1"/>
  <c r="AC46" i="1"/>
  <c r="AD46" i="1"/>
  <c r="Y47" i="1"/>
  <c r="B47" i="1"/>
  <c r="Z47" i="1"/>
  <c r="AC47" i="1"/>
  <c r="AD47" i="1"/>
  <c r="Y48" i="1"/>
  <c r="B48" i="1"/>
  <c r="Z48" i="1"/>
  <c r="AC48" i="1"/>
  <c r="AD48" i="1"/>
  <c r="Y49" i="1"/>
  <c r="B49" i="1"/>
  <c r="Z49" i="1"/>
  <c r="AC49" i="1"/>
  <c r="AD49" i="1"/>
  <c r="Y50" i="1"/>
  <c r="B50" i="1"/>
  <c r="Z50" i="1"/>
  <c r="AC50" i="1"/>
  <c r="AD50" i="1"/>
  <c r="Y51" i="1"/>
  <c r="B51" i="1"/>
  <c r="Z51" i="1"/>
  <c r="AC51" i="1"/>
  <c r="AD51" i="1"/>
  <c r="Y52" i="1"/>
  <c r="B52" i="1"/>
  <c r="Z52" i="1"/>
  <c r="AC52" i="1"/>
  <c r="AD52" i="1"/>
  <c r="Y53" i="1"/>
  <c r="B53" i="1"/>
  <c r="Z53" i="1"/>
  <c r="AC53" i="1"/>
  <c r="AD53" i="1"/>
  <c r="Y54" i="1"/>
  <c r="B54" i="1"/>
  <c r="Z54" i="1"/>
  <c r="AC54" i="1"/>
  <c r="AD54" i="1"/>
  <c r="Y55" i="1"/>
  <c r="B55" i="1"/>
  <c r="Z55" i="1"/>
  <c r="AC55" i="1"/>
  <c r="AD55" i="1"/>
  <c r="Y56" i="1"/>
  <c r="B56" i="1"/>
  <c r="Z56" i="1"/>
  <c r="AC56" i="1"/>
  <c r="AD56" i="1"/>
  <c r="Y57" i="1"/>
  <c r="B57" i="1"/>
  <c r="Z57" i="1"/>
  <c r="AC57" i="1"/>
  <c r="AD57" i="1"/>
  <c r="Y58" i="1"/>
  <c r="B58" i="1"/>
  <c r="Z58" i="1"/>
  <c r="AC58" i="1"/>
  <c r="AD58" i="1"/>
  <c r="Y59" i="1"/>
  <c r="B59" i="1"/>
  <c r="Z59" i="1"/>
  <c r="AC59" i="1"/>
  <c r="AD59" i="1"/>
  <c r="Y60" i="1"/>
  <c r="B60" i="1"/>
  <c r="Z60" i="1"/>
  <c r="AC60" i="1"/>
  <c r="AD60" i="1"/>
  <c r="Y61" i="1"/>
  <c r="B61" i="1"/>
  <c r="Z61" i="1"/>
  <c r="AC61" i="1"/>
  <c r="AD61" i="1"/>
  <c r="Y62" i="1"/>
  <c r="B62" i="1"/>
  <c r="Z62" i="1"/>
  <c r="AC62" i="1"/>
  <c r="AD62" i="1"/>
  <c r="Y63" i="1"/>
  <c r="B63" i="1"/>
  <c r="Z63" i="1"/>
  <c r="AC63" i="1"/>
  <c r="AD63" i="1"/>
  <c r="Y64" i="1"/>
  <c r="B64" i="1"/>
  <c r="Z64" i="1"/>
  <c r="AC64" i="1"/>
  <c r="AD64" i="1"/>
  <c r="Y65" i="1"/>
  <c r="B65" i="1"/>
  <c r="Z65" i="1"/>
  <c r="AC65" i="1"/>
  <c r="AD65" i="1"/>
  <c r="Y66" i="1"/>
  <c r="B66" i="1"/>
  <c r="Z66" i="1"/>
  <c r="AC66" i="1"/>
  <c r="AD66" i="1"/>
  <c r="Y67" i="1"/>
  <c r="B67" i="1"/>
  <c r="Z67" i="1"/>
  <c r="AC67" i="1"/>
  <c r="AD67" i="1"/>
  <c r="Y68" i="1"/>
  <c r="B68" i="1"/>
  <c r="Z68" i="1"/>
  <c r="AC68" i="1"/>
  <c r="AD68" i="1"/>
  <c r="Y69" i="1"/>
  <c r="B69" i="1"/>
  <c r="Z69" i="1"/>
  <c r="AC69" i="1"/>
  <c r="AD69" i="1"/>
  <c r="Y70" i="1"/>
  <c r="B70" i="1"/>
  <c r="Z70" i="1"/>
  <c r="AC70" i="1"/>
  <c r="AD70" i="1"/>
  <c r="Y71" i="1"/>
  <c r="B71" i="1"/>
  <c r="Z71" i="1"/>
  <c r="AC71" i="1"/>
  <c r="AD71" i="1"/>
  <c r="Y72" i="1"/>
  <c r="B72" i="1"/>
  <c r="Z72" i="1"/>
  <c r="AC72" i="1"/>
  <c r="AD72" i="1"/>
  <c r="Y73" i="1"/>
  <c r="B73" i="1"/>
  <c r="Z73" i="1"/>
  <c r="AC73" i="1"/>
  <c r="AD73" i="1"/>
  <c r="Y74" i="1"/>
  <c r="B74" i="1"/>
  <c r="Z74" i="1"/>
  <c r="AC74" i="1"/>
  <c r="AD74" i="1"/>
  <c r="Y75" i="1"/>
  <c r="B75" i="1"/>
  <c r="Z75" i="1"/>
  <c r="AC75" i="1"/>
  <c r="AD75" i="1"/>
  <c r="Y76" i="1"/>
  <c r="B76" i="1"/>
  <c r="Z76" i="1"/>
  <c r="AC76" i="1"/>
  <c r="AD76" i="1"/>
  <c r="Y77" i="1"/>
  <c r="B77" i="1"/>
  <c r="Z77" i="1"/>
  <c r="AC77" i="1"/>
  <c r="AD77" i="1"/>
  <c r="Y78" i="1"/>
  <c r="B78" i="1"/>
  <c r="Z78" i="1"/>
  <c r="AC78" i="1"/>
  <c r="AD78" i="1"/>
  <c r="Y79" i="1"/>
  <c r="B79" i="1"/>
  <c r="Z79" i="1"/>
  <c r="AC79" i="1"/>
  <c r="AD79" i="1"/>
  <c r="Y80" i="1"/>
  <c r="B80" i="1"/>
  <c r="Z80" i="1"/>
  <c r="AC80" i="1"/>
  <c r="AD80" i="1"/>
  <c r="Y81" i="1"/>
  <c r="B81" i="1"/>
  <c r="Z81" i="1"/>
  <c r="AC81" i="1"/>
  <c r="AD81" i="1"/>
  <c r="Y82" i="1"/>
  <c r="B82" i="1"/>
  <c r="Z82" i="1"/>
  <c r="AC82" i="1"/>
  <c r="AD82" i="1"/>
  <c r="Y83" i="1"/>
  <c r="B83" i="1"/>
  <c r="Z83" i="1"/>
  <c r="AC83" i="1"/>
  <c r="AD83" i="1"/>
  <c r="Y84" i="1"/>
  <c r="B84" i="1"/>
  <c r="Z84" i="1"/>
  <c r="AC84" i="1"/>
  <c r="AD84" i="1"/>
  <c r="Y85" i="1"/>
  <c r="B85" i="1"/>
  <c r="Z85" i="1"/>
  <c r="AC85" i="1"/>
  <c r="AD85" i="1"/>
  <c r="Y86" i="1"/>
  <c r="B86" i="1"/>
  <c r="Z86" i="1"/>
  <c r="AC86" i="1"/>
  <c r="AD86" i="1"/>
  <c r="Y87" i="1"/>
  <c r="B87" i="1"/>
  <c r="Z87" i="1"/>
  <c r="AC87" i="1"/>
  <c r="AD87" i="1"/>
  <c r="Y88" i="1"/>
  <c r="B88" i="1"/>
  <c r="Z88" i="1"/>
  <c r="AC88" i="1"/>
  <c r="AD88" i="1"/>
  <c r="Y89" i="1"/>
  <c r="B89" i="1"/>
  <c r="Z89" i="1"/>
  <c r="AC89" i="1"/>
  <c r="AD89" i="1"/>
  <c r="Y90" i="1"/>
  <c r="B90" i="1"/>
  <c r="Z90" i="1"/>
  <c r="AC90" i="1"/>
  <c r="AD90" i="1"/>
  <c r="Y91" i="1"/>
  <c r="B91" i="1"/>
  <c r="Z91" i="1"/>
  <c r="AC91" i="1"/>
  <c r="AD91" i="1"/>
  <c r="Y92" i="1"/>
  <c r="B92" i="1"/>
  <c r="Z92" i="1"/>
  <c r="AC92" i="1"/>
  <c r="AD92" i="1"/>
  <c r="Y93" i="1"/>
  <c r="B93" i="1"/>
  <c r="Z93" i="1"/>
  <c r="AC93" i="1"/>
  <c r="AD93" i="1"/>
  <c r="Y94" i="1"/>
  <c r="B94" i="1"/>
  <c r="Z94" i="1"/>
  <c r="AC94" i="1"/>
  <c r="AD94" i="1"/>
  <c r="Y95" i="1"/>
  <c r="B95" i="1"/>
  <c r="Z95" i="1"/>
  <c r="AC95" i="1"/>
  <c r="AD95" i="1"/>
  <c r="Y96" i="1"/>
  <c r="B96" i="1"/>
  <c r="Z96" i="1"/>
  <c r="AC96" i="1"/>
  <c r="AD96" i="1"/>
  <c r="Y97" i="1"/>
  <c r="B97" i="1"/>
  <c r="Z97" i="1"/>
  <c r="AC97" i="1"/>
  <c r="AD97" i="1"/>
  <c r="Y98" i="1"/>
  <c r="B98" i="1"/>
  <c r="Z98" i="1"/>
  <c r="AC98" i="1"/>
  <c r="AD98" i="1"/>
  <c r="Y99" i="1"/>
  <c r="B99" i="1"/>
  <c r="Z99" i="1"/>
  <c r="AC99" i="1"/>
  <c r="AD99" i="1"/>
  <c r="Y100" i="1"/>
  <c r="B100" i="1"/>
  <c r="Z100" i="1"/>
  <c r="AC100" i="1"/>
  <c r="AD100" i="1"/>
  <c r="Y101" i="1"/>
  <c r="B101" i="1"/>
  <c r="Z101" i="1"/>
  <c r="AC101" i="1"/>
  <c r="AD101" i="1"/>
  <c r="Y102" i="1"/>
  <c r="B102" i="1"/>
  <c r="Z102" i="1"/>
  <c r="AC102" i="1"/>
  <c r="AD102" i="1"/>
  <c r="Y103" i="1"/>
  <c r="B103" i="1"/>
  <c r="Z103" i="1"/>
  <c r="AC103" i="1"/>
  <c r="AD103" i="1"/>
  <c r="Y104" i="1"/>
  <c r="B104" i="1"/>
  <c r="Z104" i="1"/>
  <c r="AC104" i="1"/>
  <c r="AD104" i="1"/>
  <c r="Y105" i="1"/>
  <c r="B105" i="1"/>
  <c r="Z105" i="1"/>
  <c r="AC105" i="1"/>
  <c r="AD105" i="1"/>
  <c r="Y106" i="1"/>
  <c r="B106" i="1"/>
  <c r="Z106" i="1"/>
  <c r="AC106" i="1"/>
  <c r="AD106" i="1"/>
  <c r="Y107" i="1"/>
  <c r="B107" i="1"/>
  <c r="Z107" i="1"/>
  <c r="AC107" i="1"/>
  <c r="AD107" i="1"/>
  <c r="Y108" i="1"/>
  <c r="B108" i="1"/>
  <c r="Z108" i="1"/>
  <c r="AC108" i="1"/>
  <c r="AD108" i="1"/>
  <c r="M8" i="1"/>
  <c r="N8" i="1"/>
  <c r="M3" i="1"/>
  <c r="N3" i="1"/>
  <c r="R8" i="1"/>
  <c r="T8" i="1"/>
  <c r="H9" i="1"/>
  <c r="W9" i="1"/>
  <c r="M9" i="1"/>
  <c r="N9" i="1"/>
  <c r="R9" i="1"/>
  <c r="T9" i="1"/>
  <c r="H10" i="1"/>
  <c r="W10" i="1"/>
  <c r="M10" i="1"/>
  <c r="N10" i="1"/>
  <c r="R10" i="1"/>
  <c r="T10" i="1"/>
  <c r="H11" i="1"/>
  <c r="W11" i="1"/>
  <c r="M11" i="1"/>
  <c r="N11" i="1"/>
  <c r="R11" i="1"/>
  <c r="T11" i="1"/>
  <c r="H12" i="1"/>
  <c r="W12" i="1"/>
  <c r="M12" i="1"/>
  <c r="N12" i="1"/>
  <c r="R12" i="1"/>
  <c r="T12" i="1"/>
  <c r="H13" i="1"/>
  <c r="W13" i="1"/>
  <c r="M13" i="1"/>
  <c r="N13" i="1"/>
  <c r="R13" i="1"/>
  <c r="T13" i="1"/>
  <c r="H14" i="1"/>
  <c r="W14" i="1"/>
  <c r="M14" i="1"/>
  <c r="N14" i="1"/>
  <c r="R14" i="1"/>
  <c r="T14" i="1"/>
  <c r="H15" i="1"/>
  <c r="W15" i="1"/>
  <c r="M15" i="1"/>
  <c r="N15" i="1"/>
  <c r="R15" i="1"/>
  <c r="T15" i="1"/>
  <c r="H16" i="1"/>
  <c r="W16" i="1"/>
  <c r="M16" i="1"/>
  <c r="N16" i="1"/>
  <c r="R16" i="1"/>
  <c r="T16" i="1"/>
  <c r="H17" i="1"/>
  <c r="W17" i="1"/>
  <c r="M17" i="1"/>
  <c r="N17" i="1"/>
  <c r="R17" i="1"/>
  <c r="T17" i="1"/>
  <c r="H18" i="1"/>
  <c r="W18" i="1"/>
  <c r="M18" i="1"/>
  <c r="N18" i="1"/>
  <c r="R18" i="1"/>
  <c r="T18" i="1"/>
  <c r="H19" i="1"/>
  <c r="W19" i="1"/>
  <c r="M19" i="1"/>
  <c r="N19" i="1"/>
  <c r="R19" i="1"/>
  <c r="T19" i="1"/>
  <c r="H20" i="1"/>
  <c r="W20" i="1"/>
  <c r="M20" i="1"/>
  <c r="N20" i="1"/>
  <c r="R20" i="1"/>
  <c r="T20" i="1"/>
  <c r="H21" i="1"/>
  <c r="W21" i="1"/>
  <c r="M21" i="1"/>
  <c r="N21" i="1"/>
  <c r="R21" i="1"/>
  <c r="T21" i="1"/>
  <c r="H22" i="1"/>
  <c r="W22" i="1"/>
  <c r="M22" i="1"/>
  <c r="N22" i="1"/>
  <c r="R22" i="1"/>
  <c r="T22" i="1"/>
  <c r="H23" i="1"/>
  <c r="W23" i="1"/>
  <c r="M23" i="1"/>
  <c r="N23" i="1"/>
  <c r="R23" i="1"/>
  <c r="T23" i="1"/>
  <c r="H24" i="1"/>
  <c r="W24" i="1"/>
  <c r="M24" i="1"/>
  <c r="N24" i="1"/>
  <c r="R24" i="1"/>
  <c r="T24" i="1"/>
  <c r="H25" i="1"/>
  <c r="W25" i="1"/>
  <c r="M25" i="1"/>
  <c r="N25" i="1"/>
  <c r="R25" i="1"/>
  <c r="T25" i="1"/>
  <c r="H26" i="1"/>
  <c r="W26" i="1"/>
  <c r="M26" i="1"/>
  <c r="N26" i="1"/>
  <c r="R26" i="1"/>
  <c r="T26" i="1"/>
  <c r="H27" i="1"/>
  <c r="W27" i="1"/>
  <c r="M27" i="1"/>
  <c r="N27" i="1"/>
  <c r="R27" i="1"/>
  <c r="T27" i="1"/>
  <c r="H28" i="1"/>
  <c r="W28" i="1"/>
  <c r="M28" i="1"/>
  <c r="N28" i="1"/>
  <c r="R28" i="1"/>
  <c r="T28" i="1"/>
  <c r="H29" i="1"/>
  <c r="W29" i="1"/>
  <c r="M29" i="1"/>
  <c r="N29" i="1"/>
  <c r="R29" i="1"/>
  <c r="T29" i="1"/>
  <c r="H30" i="1"/>
  <c r="W30" i="1"/>
  <c r="M30" i="1"/>
  <c r="N30" i="1"/>
  <c r="R30" i="1"/>
  <c r="T30" i="1"/>
  <c r="H31" i="1"/>
  <c r="W31" i="1"/>
  <c r="M31" i="1"/>
  <c r="N31" i="1"/>
  <c r="R31" i="1"/>
  <c r="T31" i="1"/>
  <c r="H32" i="1"/>
  <c r="W32" i="1"/>
  <c r="M32" i="1"/>
  <c r="N32" i="1"/>
  <c r="R32" i="1"/>
  <c r="T32" i="1"/>
  <c r="H33" i="1"/>
  <c r="W33" i="1"/>
  <c r="M33" i="1"/>
  <c r="N33" i="1"/>
  <c r="R33" i="1"/>
  <c r="T33" i="1"/>
  <c r="H34" i="1"/>
  <c r="W34" i="1"/>
  <c r="M34" i="1"/>
  <c r="N34" i="1"/>
  <c r="R34" i="1"/>
  <c r="T34" i="1"/>
  <c r="H35" i="1"/>
  <c r="W35" i="1"/>
  <c r="M35" i="1"/>
  <c r="N35" i="1"/>
  <c r="R35" i="1"/>
  <c r="T35" i="1"/>
  <c r="H36" i="1"/>
  <c r="W36" i="1"/>
  <c r="M36" i="1"/>
  <c r="N36" i="1"/>
  <c r="R36" i="1"/>
  <c r="T36" i="1"/>
  <c r="H37" i="1"/>
  <c r="W37" i="1"/>
  <c r="M37" i="1"/>
  <c r="N37" i="1"/>
  <c r="R37" i="1"/>
  <c r="T37" i="1"/>
  <c r="H38" i="1"/>
  <c r="W38" i="1"/>
  <c r="M38" i="1"/>
  <c r="N38" i="1"/>
  <c r="R38" i="1"/>
  <c r="T38" i="1"/>
  <c r="H39" i="1"/>
  <c r="W39" i="1"/>
  <c r="M39" i="1"/>
  <c r="N39" i="1"/>
  <c r="R39" i="1"/>
  <c r="T39" i="1"/>
  <c r="H40" i="1"/>
  <c r="W40" i="1"/>
  <c r="M40" i="1"/>
  <c r="N40" i="1"/>
  <c r="R40" i="1"/>
  <c r="T40" i="1"/>
  <c r="H41" i="1"/>
  <c r="W41" i="1"/>
  <c r="M41" i="1"/>
  <c r="N41" i="1"/>
  <c r="R41" i="1"/>
  <c r="T41" i="1"/>
  <c r="H42" i="1"/>
  <c r="W42" i="1"/>
  <c r="M42" i="1"/>
  <c r="N42" i="1"/>
  <c r="R42" i="1"/>
  <c r="T42" i="1"/>
  <c r="H43" i="1"/>
  <c r="W43" i="1"/>
  <c r="M43" i="1"/>
  <c r="N43" i="1"/>
  <c r="R43" i="1"/>
  <c r="T43" i="1"/>
  <c r="H44" i="1"/>
  <c r="W44" i="1"/>
  <c r="M44" i="1"/>
  <c r="N44" i="1"/>
  <c r="R44" i="1"/>
  <c r="T44" i="1"/>
  <c r="H45" i="1"/>
  <c r="W45" i="1"/>
  <c r="M45" i="1"/>
  <c r="N45" i="1"/>
  <c r="R45" i="1"/>
  <c r="T45" i="1"/>
  <c r="H46" i="1"/>
  <c r="W46" i="1"/>
  <c r="M46" i="1"/>
  <c r="N46" i="1"/>
  <c r="R46" i="1"/>
  <c r="T46" i="1"/>
  <c r="H47" i="1"/>
  <c r="W47" i="1"/>
  <c r="M47" i="1"/>
  <c r="N47" i="1"/>
  <c r="R47" i="1"/>
  <c r="T47" i="1"/>
  <c r="H48" i="1"/>
  <c r="W48" i="1"/>
  <c r="M48" i="1"/>
  <c r="N48" i="1"/>
  <c r="R48" i="1"/>
  <c r="T48" i="1"/>
  <c r="H49" i="1"/>
  <c r="W49" i="1"/>
  <c r="M49" i="1"/>
  <c r="N49" i="1"/>
  <c r="R49" i="1"/>
  <c r="T49" i="1"/>
  <c r="H50" i="1"/>
  <c r="W50" i="1"/>
  <c r="M50" i="1"/>
  <c r="N50" i="1"/>
  <c r="R50" i="1"/>
  <c r="T50" i="1"/>
  <c r="H51" i="1"/>
  <c r="W51" i="1"/>
  <c r="M51" i="1"/>
  <c r="N51" i="1"/>
  <c r="R51" i="1"/>
  <c r="T51" i="1"/>
  <c r="H52" i="1"/>
  <c r="W52" i="1"/>
  <c r="M52" i="1"/>
  <c r="N52" i="1"/>
  <c r="R52" i="1"/>
  <c r="T52" i="1"/>
  <c r="H53" i="1"/>
  <c r="W53" i="1"/>
  <c r="M53" i="1"/>
  <c r="N53" i="1"/>
  <c r="R53" i="1"/>
  <c r="T53" i="1"/>
  <c r="H54" i="1"/>
  <c r="W54" i="1"/>
  <c r="M54" i="1"/>
  <c r="N54" i="1"/>
  <c r="R54" i="1"/>
  <c r="T54" i="1"/>
  <c r="H55" i="1"/>
  <c r="W55" i="1"/>
  <c r="M55" i="1"/>
  <c r="N55" i="1"/>
  <c r="R55" i="1"/>
  <c r="T55" i="1"/>
  <c r="H56" i="1"/>
  <c r="W56" i="1"/>
  <c r="M56" i="1"/>
  <c r="N56" i="1"/>
  <c r="R56" i="1"/>
  <c r="T56" i="1"/>
  <c r="H57" i="1"/>
  <c r="W57" i="1"/>
  <c r="M57" i="1"/>
  <c r="N57" i="1"/>
  <c r="R57" i="1"/>
  <c r="T57" i="1"/>
  <c r="H58" i="1"/>
  <c r="W58" i="1"/>
  <c r="M58" i="1"/>
  <c r="N58" i="1"/>
  <c r="R58" i="1"/>
  <c r="T58" i="1"/>
  <c r="H59" i="1"/>
  <c r="W59" i="1"/>
  <c r="M59" i="1"/>
  <c r="N59" i="1"/>
  <c r="R59" i="1"/>
  <c r="T59" i="1"/>
  <c r="H60" i="1"/>
  <c r="W60" i="1"/>
  <c r="M60" i="1"/>
  <c r="N60" i="1"/>
  <c r="R60" i="1"/>
  <c r="T60" i="1"/>
  <c r="H61" i="1"/>
  <c r="W61" i="1"/>
  <c r="M61" i="1"/>
  <c r="N61" i="1"/>
  <c r="R61" i="1"/>
  <c r="T61" i="1"/>
  <c r="H62" i="1"/>
  <c r="W62" i="1"/>
  <c r="M62" i="1"/>
  <c r="N62" i="1"/>
  <c r="R62" i="1"/>
  <c r="T62" i="1"/>
  <c r="H63" i="1"/>
  <c r="W63" i="1"/>
  <c r="M63" i="1"/>
  <c r="N63" i="1"/>
  <c r="R63" i="1"/>
  <c r="T63" i="1"/>
  <c r="H64" i="1"/>
  <c r="W64" i="1"/>
  <c r="M64" i="1"/>
  <c r="N64" i="1"/>
  <c r="R64" i="1"/>
  <c r="T64" i="1"/>
  <c r="H65" i="1"/>
  <c r="W65" i="1"/>
  <c r="M65" i="1"/>
  <c r="N65" i="1"/>
  <c r="R65" i="1"/>
  <c r="T65" i="1"/>
  <c r="H66" i="1"/>
  <c r="W66" i="1"/>
  <c r="M66" i="1"/>
  <c r="N66" i="1"/>
  <c r="R66" i="1"/>
  <c r="T66" i="1"/>
  <c r="H67" i="1"/>
  <c r="W67" i="1"/>
  <c r="M67" i="1"/>
  <c r="N67" i="1"/>
  <c r="R67" i="1"/>
  <c r="T67" i="1"/>
  <c r="H68" i="1"/>
  <c r="W68" i="1"/>
  <c r="M68" i="1"/>
  <c r="N68" i="1"/>
  <c r="R68" i="1"/>
  <c r="T68" i="1"/>
  <c r="H69" i="1"/>
  <c r="W69" i="1"/>
  <c r="M69" i="1"/>
  <c r="N69" i="1"/>
  <c r="R69" i="1"/>
  <c r="T69" i="1"/>
  <c r="H70" i="1"/>
  <c r="W70" i="1"/>
  <c r="M70" i="1"/>
  <c r="N70" i="1"/>
  <c r="R70" i="1"/>
  <c r="T70" i="1"/>
  <c r="H71" i="1"/>
  <c r="W71" i="1"/>
  <c r="M71" i="1"/>
  <c r="N71" i="1"/>
  <c r="R71" i="1"/>
  <c r="T71" i="1"/>
  <c r="H72" i="1"/>
  <c r="W72" i="1"/>
  <c r="M72" i="1"/>
  <c r="N72" i="1"/>
  <c r="R72" i="1"/>
  <c r="T72" i="1"/>
  <c r="W73" i="1"/>
  <c r="R73" i="1"/>
  <c r="T73" i="1"/>
  <c r="W74" i="1"/>
  <c r="R74" i="1"/>
  <c r="T74" i="1"/>
  <c r="W75" i="1"/>
  <c r="R75" i="1"/>
  <c r="T75" i="1"/>
  <c r="W76" i="1"/>
  <c r="R76" i="1"/>
  <c r="T76" i="1"/>
  <c r="W77" i="1"/>
  <c r="R77" i="1"/>
  <c r="T77" i="1"/>
  <c r="W78" i="1"/>
  <c r="R78" i="1"/>
  <c r="T78" i="1"/>
  <c r="W79" i="1"/>
  <c r="R79" i="1"/>
  <c r="T79" i="1"/>
  <c r="W80" i="1"/>
  <c r="R80" i="1"/>
  <c r="T80" i="1"/>
  <c r="W81" i="1"/>
  <c r="R81" i="1"/>
  <c r="T81" i="1"/>
  <c r="W82" i="1"/>
  <c r="R82" i="1"/>
  <c r="T82" i="1"/>
  <c r="W83" i="1"/>
  <c r="R83" i="1"/>
  <c r="T83" i="1"/>
  <c r="W84" i="1"/>
  <c r="R84" i="1"/>
  <c r="T84" i="1"/>
  <c r="W85" i="1"/>
  <c r="R85" i="1"/>
  <c r="T85" i="1"/>
  <c r="W86" i="1"/>
  <c r="R86" i="1"/>
  <c r="T86" i="1"/>
  <c r="W87" i="1"/>
  <c r="R87" i="1"/>
  <c r="T87" i="1"/>
  <c r="W88" i="1"/>
  <c r="R88" i="1"/>
  <c r="T88" i="1"/>
  <c r="W89" i="1"/>
  <c r="R89" i="1"/>
  <c r="T89" i="1"/>
  <c r="W90" i="1"/>
  <c r="R90" i="1"/>
  <c r="T90" i="1"/>
  <c r="W91" i="1"/>
  <c r="R91" i="1"/>
  <c r="T91" i="1"/>
  <c r="W92" i="1"/>
  <c r="R92" i="1"/>
  <c r="T92" i="1"/>
  <c r="W93" i="1"/>
  <c r="R93" i="1"/>
  <c r="T93" i="1"/>
  <c r="W94" i="1"/>
  <c r="R94" i="1"/>
  <c r="T94" i="1"/>
  <c r="W95" i="1"/>
  <c r="R95" i="1"/>
  <c r="T95" i="1"/>
  <c r="W96" i="1"/>
  <c r="R96" i="1"/>
  <c r="T96" i="1"/>
  <c r="W97" i="1"/>
  <c r="R97" i="1"/>
  <c r="T97" i="1"/>
  <c r="W98" i="1"/>
  <c r="R98" i="1"/>
  <c r="T98" i="1"/>
  <c r="W99" i="1"/>
  <c r="R99" i="1"/>
  <c r="T99" i="1"/>
  <c r="W100" i="1"/>
  <c r="R100" i="1"/>
  <c r="T100" i="1"/>
  <c r="W101" i="1"/>
  <c r="R101" i="1"/>
  <c r="T101" i="1"/>
  <c r="W102" i="1"/>
  <c r="R102" i="1"/>
  <c r="T102" i="1"/>
  <c r="W103" i="1"/>
  <c r="R103" i="1"/>
  <c r="T103" i="1"/>
  <c r="W104" i="1"/>
  <c r="R104" i="1"/>
  <c r="T104" i="1"/>
  <c r="W105" i="1"/>
  <c r="R105" i="1"/>
  <c r="T105" i="1"/>
  <c r="W106" i="1"/>
  <c r="R106" i="1"/>
  <c r="T106" i="1"/>
  <c r="W107" i="1"/>
  <c r="R107" i="1"/>
  <c r="T107" i="1"/>
  <c r="W108" i="1"/>
  <c r="R108" i="1"/>
  <c r="T108" i="1"/>
  <c r="B4" i="12"/>
  <c r="B6"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7" i="12"/>
  <c r="B5" i="12"/>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4" i="4"/>
  <c r="H5" i="4"/>
  <c r="H6" i="4"/>
  <c r="H7" i="4"/>
  <c r="H8" i="4"/>
  <c r="H9" i="4"/>
  <c r="H10" i="4"/>
  <c r="H11" i="4"/>
  <c r="H12" i="4"/>
  <c r="H13" i="4"/>
  <c r="H14" i="4"/>
  <c r="H15" i="4"/>
  <c r="H16" i="4"/>
  <c r="C21" i="1"/>
  <c r="AA21" i="1"/>
  <c r="D21" i="1"/>
  <c r="E21" i="1"/>
  <c r="C22" i="1"/>
  <c r="AA22" i="1"/>
  <c r="D22" i="1"/>
  <c r="E22" i="1"/>
  <c r="C23" i="1"/>
  <c r="AA23" i="1"/>
  <c r="D23" i="1"/>
  <c r="E23" i="1"/>
  <c r="C24" i="1"/>
  <c r="AA24" i="1"/>
  <c r="D24" i="1"/>
  <c r="E24" i="1"/>
  <c r="C25" i="1"/>
  <c r="AA25" i="1"/>
  <c r="D25" i="1"/>
  <c r="E25" i="1"/>
  <c r="C26" i="1"/>
  <c r="AA26" i="1"/>
  <c r="D26" i="1"/>
  <c r="E26" i="1"/>
  <c r="C27" i="1"/>
  <c r="AA27" i="1"/>
  <c r="D27" i="1"/>
  <c r="E27" i="1"/>
  <c r="C28" i="1"/>
  <c r="AA28" i="1"/>
  <c r="D28" i="1"/>
  <c r="E28" i="1"/>
  <c r="C29" i="1"/>
  <c r="AA29" i="1"/>
  <c r="D29" i="1"/>
  <c r="E29" i="1"/>
  <c r="C30" i="1"/>
  <c r="AA30" i="1"/>
  <c r="D30" i="1"/>
  <c r="E30" i="1"/>
  <c r="C31" i="1"/>
  <c r="AA31" i="1"/>
  <c r="D31" i="1"/>
  <c r="E31" i="1"/>
  <c r="C32" i="1"/>
  <c r="AA32" i="1"/>
  <c r="D32" i="1"/>
  <c r="E32" i="1"/>
  <c r="C33" i="1"/>
  <c r="AA33" i="1"/>
  <c r="D33" i="1"/>
  <c r="E33" i="1"/>
  <c r="C34" i="1"/>
  <c r="AA34" i="1"/>
  <c r="D34" i="1"/>
  <c r="E34" i="1"/>
  <c r="C35" i="1"/>
  <c r="AA35" i="1"/>
  <c r="D35" i="1"/>
  <c r="E35" i="1"/>
  <c r="C36" i="1"/>
  <c r="AA36" i="1"/>
  <c r="D36" i="1"/>
  <c r="E36" i="1"/>
  <c r="C37" i="1"/>
  <c r="AA37" i="1"/>
  <c r="D37" i="1"/>
  <c r="E37" i="1"/>
  <c r="C38" i="1"/>
  <c r="AA38" i="1"/>
  <c r="D38" i="1"/>
  <c r="E38" i="1"/>
  <c r="C39" i="1"/>
  <c r="AA39" i="1"/>
  <c r="D39" i="1"/>
  <c r="E39" i="1"/>
  <c r="C40" i="1"/>
  <c r="AA40" i="1"/>
  <c r="D40" i="1"/>
  <c r="E40" i="1"/>
  <c r="C41" i="1"/>
  <c r="AA41" i="1"/>
  <c r="D41" i="1"/>
  <c r="E41" i="1"/>
  <c r="C42" i="1"/>
  <c r="AA42" i="1"/>
  <c r="D42" i="1"/>
  <c r="E42" i="1"/>
  <c r="C43" i="1"/>
  <c r="AA43" i="1"/>
  <c r="D43" i="1"/>
  <c r="E43" i="1"/>
  <c r="C44" i="1"/>
  <c r="AA44" i="1"/>
  <c r="D44" i="1"/>
  <c r="E44" i="1"/>
  <c r="C45" i="1"/>
  <c r="AA45" i="1"/>
  <c r="D45" i="1"/>
  <c r="E45" i="1"/>
  <c r="C46" i="1"/>
  <c r="AA46" i="1"/>
  <c r="D46" i="1"/>
  <c r="E46" i="1"/>
  <c r="C47" i="1"/>
  <c r="AA47" i="1"/>
  <c r="D47" i="1"/>
  <c r="E47" i="1"/>
  <c r="C48" i="1"/>
  <c r="AA48" i="1"/>
  <c r="D48" i="1"/>
  <c r="E48" i="1"/>
  <c r="C49" i="1"/>
  <c r="AA49" i="1"/>
  <c r="D49" i="1"/>
  <c r="E49" i="1"/>
  <c r="C50" i="1"/>
  <c r="AA50" i="1"/>
  <c r="D50" i="1"/>
  <c r="E50" i="1"/>
  <c r="C51" i="1"/>
  <c r="AA51" i="1"/>
  <c r="D51" i="1"/>
  <c r="E51" i="1"/>
  <c r="C52" i="1"/>
  <c r="AA52" i="1"/>
  <c r="D52" i="1"/>
  <c r="E52" i="1"/>
  <c r="C53" i="1"/>
  <c r="AA53" i="1"/>
  <c r="D53" i="1"/>
  <c r="E53" i="1"/>
  <c r="C54" i="1"/>
  <c r="AA54" i="1"/>
  <c r="D54" i="1"/>
  <c r="E54" i="1"/>
  <c r="C55" i="1"/>
  <c r="AA55" i="1"/>
  <c r="D55" i="1"/>
  <c r="E55" i="1"/>
  <c r="C56" i="1"/>
  <c r="AA56" i="1"/>
  <c r="D56" i="1"/>
  <c r="E56" i="1"/>
  <c r="C57" i="1"/>
  <c r="AA57" i="1"/>
  <c r="D57" i="1"/>
  <c r="E57" i="1"/>
  <c r="C58" i="1"/>
  <c r="AA58" i="1"/>
  <c r="D58" i="1"/>
  <c r="E58" i="1"/>
  <c r="C59" i="1"/>
  <c r="AA59" i="1"/>
  <c r="D59" i="1"/>
  <c r="E59" i="1"/>
  <c r="C60" i="1"/>
  <c r="AA60" i="1"/>
  <c r="D60" i="1"/>
  <c r="E60" i="1"/>
  <c r="C61" i="1"/>
  <c r="AA61" i="1"/>
  <c r="D61" i="1"/>
  <c r="E61" i="1"/>
  <c r="C62" i="1"/>
  <c r="AA62" i="1"/>
  <c r="D62" i="1"/>
  <c r="E62" i="1"/>
  <c r="C63" i="1"/>
  <c r="AA63" i="1"/>
  <c r="D63" i="1"/>
  <c r="E63" i="1"/>
  <c r="C64" i="1"/>
  <c r="AA64" i="1"/>
  <c r="D64" i="1"/>
  <c r="E64" i="1"/>
  <c r="C65" i="1"/>
  <c r="AA65" i="1"/>
  <c r="D65" i="1"/>
  <c r="E65" i="1"/>
  <c r="C66" i="1"/>
  <c r="AA66" i="1"/>
  <c r="D66" i="1"/>
  <c r="E66" i="1"/>
  <c r="C67" i="1"/>
  <c r="AA67" i="1"/>
  <c r="D67" i="1"/>
  <c r="E67" i="1"/>
  <c r="C68" i="1"/>
  <c r="AA68" i="1"/>
  <c r="D68" i="1"/>
  <c r="E68" i="1"/>
  <c r="C69" i="1"/>
  <c r="AA69" i="1"/>
  <c r="D69" i="1"/>
  <c r="E69" i="1"/>
  <c r="C70" i="1"/>
  <c r="AA70" i="1"/>
  <c r="D70" i="1"/>
  <c r="E70" i="1"/>
  <c r="C71" i="1"/>
  <c r="AA71" i="1"/>
  <c r="D71" i="1"/>
  <c r="E71" i="1"/>
  <c r="C72" i="1"/>
  <c r="AA72" i="1"/>
  <c r="D72" i="1"/>
  <c r="E72" i="1"/>
  <c r="C73" i="1"/>
  <c r="AA73" i="1"/>
  <c r="D73" i="1"/>
  <c r="E73" i="1"/>
  <c r="C74" i="1"/>
  <c r="AA74" i="1"/>
  <c r="D74" i="1"/>
  <c r="E74" i="1"/>
  <c r="C75" i="1"/>
  <c r="AA75" i="1"/>
  <c r="D75" i="1"/>
  <c r="E75" i="1"/>
  <c r="C76" i="1"/>
  <c r="AA76" i="1"/>
  <c r="D76" i="1"/>
  <c r="E76" i="1"/>
  <c r="C77" i="1"/>
  <c r="AA77" i="1"/>
  <c r="D77" i="1"/>
  <c r="E77" i="1"/>
  <c r="C78" i="1"/>
  <c r="AA78" i="1"/>
  <c r="D78" i="1"/>
  <c r="E78" i="1"/>
  <c r="C79" i="1"/>
  <c r="AA79" i="1"/>
  <c r="D79" i="1"/>
  <c r="E79" i="1"/>
  <c r="C80" i="1"/>
  <c r="AA80" i="1"/>
  <c r="D80" i="1"/>
  <c r="E80" i="1"/>
  <c r="C81" i="1"/>
  <c r="AA81" i="1"/>
  <c r="D81" i="1"/>
  <c r="E81" i="1"/>
  <c r="C82" i="1"/>
  <c r="AA82" i="1"/>
  <c r="D82" i="1"/>
  <c r="E82" i="1"/>
  <c r="C83" i="1"/>
  <c r="AA83" i="1"/>
  <c r="D83" i="1"/>
  <c r="E83" i="1"/>
  <c r="C84" i="1"/>
  <c r="AA84" i="1"/>
  <c r="D84" i="1"/>
  <c r="E84" i="1"/>
  <c r="C85" i="1"/>
  <c r="AA85" i="1"/>
  <c r="D85" i="1"/>
  <c r="E85" i="1"/>
  <c r="C86" i="1"/>
  <c r="AA86" i="1"/>
  <c r="D86" i="1"/>
  <c r="E86" i="1"/>
  <c r="C87" i="1"/>
  <c r="AA87" i="1"/>
  <c r="D87" i="1"/>
  <c r="E87" i="1"/>
  <c r="C88" i="1"/>
  <c r="AA88" i="1"/>
  <c r="D88" i="1"/>
  <c r="E88" i="1"/>
  <c r="C89" i="1"/>
  <c r="AA89" i="1"/>
  <c r="D89" i="1"/>
  <c r="E89" i="1"/>
  <c r="C90" i="1"/>
  <c r="AA90" i="1"/>
  <c r="D90" i="1"/>
  <c r="E90" i="1"/>
  <c r="C91" i="1"/>
  <c r="AA91" i="1"/>
  <c r="D91" i="1"/>
  <c r="E91" i="1"/>
  <c r="C92" i="1"/>
  <c r="AA92" i="1"/>
  <c r="D92" i="1"/>
  <c r="E92" i="1"/>
  <c r="C93" i="1"/>
  <c r="AA93" i="1"/>
  <c r="D93" i="1"/>
  <c r="E93" i="1"/>
  <c r="C94" i="1"/>
  <c r="AA94" i="1"/>
  <c r="D94" i="1"/>
  <c r="E94" i="1"/>
  <c r="C95" i="1"/>
  <c r="AA95" i="1"/>
  <c r="D95" i="1"/>
  <c r="E95" i="1"/>
  <c r="C96" i="1"/>
  <c r="AA96" i="1"/>
  <c r="D96" i="1"/>
  <c r="E96" i="1"/>
  <c r="C97" i="1"/>
  <c r="AA97" i="1"/>
  <c r="D97" i="1"/>
  <c r="E97" i="1"/>
  <c r="C98" i="1"/>
  <c r="AA98" i="1"/>
  <c r="D98" i="1"/>
  <c r="E98" i="1"/>
  <c r="H73" i="1"/>
  <c r="M73" i="1"/>
  <c r="N73" i="1"/>
  <c r="H74" i="1"/>
  <c r="M74" i="1"/>
  <c r="N74" i="1"/>
  <c r="H75" i="1"/>
  <c r="M75" i="1"/>
  <c r="N75" i="1"/>
  <c r="H76" i="1"/>
  <c r="M76" i="1"/>
  <c r="N76" i="1"/>
  <c r="H77" i="1"/>
  <c r="M77" i="1"/>
  <c r="N77" i="1"/>
  <c r="H78" i="1"/>
  <c r="M78" i="1"/>
  <c r="N78" i="1"/>
  <c r="H79" i="1"/>
  <c r="M79" i="1"/>
  <c r="N79" i="1"/>
  <c r="H80" i="1"/>
  <c r="M80" i="1"/>
  <c r="N80" i="1"/>
  <c r="H81" i="1"/>
  <c r="M81" i="1"/>
  <c r="N81" i="1"/>
  <c r="H82" i="1"/>
  <c r="M82" i="1"/>
  <c r="N82" i="1"/>
  <c r="H83" i="1"/>
  <c r="M83" i="1"/>
  <c r="N83" i="1"/>
  <c r="H84" i="1"/>
  <c r="M84" i="1"/>
  <c r="N84" i="1"/>
  <c r="H85" i="1"/>
  <c r="M85" i="1"/>
  <c r="N85" i="1"/>
  <c r="H86" i="1"/>
  <c r="M86" i="1"/>
  <c r="N86" i="1"/>
  <c r="H87" i="1"/>
  <c r="M87" i="1"/>
  <c r="N87" i="1"/>
  <c r="H88" i="1"/>
  <c r="M88" i="1"/>
  <c r="N88" i="1"/>
  <c r="H89" i="1"/>
  <c r="M89" i="1"/>
  <c r="N89" i="1"/>
  <c r="H90" i="1"/>
  <c r="M90" i="1"/>
  <c r="N90" i="1"/>
  <c r="H91" i="1"/>
  <c r="M91" i="1"/>
  <c r="N91" i="1"/>
  <c r="H92" i="1"/>
  <c r="M92" i="1"/>
  <c r="N92" i="1"/>
  <c r="H93" i="1"/>
  <c r="M93" i="1"/>
  <c r="N93" i="1"/>
  <c r="H94" i="1"/>
  <c r="M94" i="1"/>
  <c r="N94" i="1"/>
  <c r="H95" i="1"/>
  <c r="M95" i="1"/>
  <c r="N95" i="1"/>
  <c r="H96" i="1"/>
  <c r="M96" i="1"/>
  <c r="N96" i="1"/>
  <c r="H97" i="1"/>
  <c r="M97" i="1"/>
  <c r="N97" i="1"/>
  <c r="H98" i="1"/>
  <c r="M98" i="1"/>
  <c r="N98" i="1"/>
  <c r="C20" i="1"/>
  <c r="AA20" i="1"/>
  <c r="D20" i="1"/>
  <c r="E20" i="1"/>
  <c r="H16" i="12"/>
  <c r="I16" i="12"/>
  <c r="H17" i="12"/>
  <c r="I17" i="12"/>
  <c r="H18" i="12"/>
  <c r="I18" i="12"/>
  <c r="H19" i="12"/>
  <c r="I19" i="12"/>
  <c r="H20" i="12"/>
  <c r="I20" i="12"/>
  <c r="H21" i="12"/>
  <c r="I21" i="12"/>
  <c r="H22" i="12"/>
  <c r="I22" i="12"/>
  <c r="H23" i="12"/>
  <c r="I23" i="12"/>
  <c r="H24" i="12"/>
  <c r="I24" i="12"/>
  <c r="H25" i="12"/>
  <c r="I25" i="12"/>
  <c r="H26" i="12"/>
  <c r="I26" i="12"/>
  <c r="H27" i="12"/>
  <c r="I27" i="12"/>
  <c r="H28" i="12"/>
  <c r="I28" i="12"/>
  <c r="H29" i="12"/>
  <c r="I29" i="12"/>
  <c r="H30" i="12"/>
  <c r="I30" i="12"/>
  <c r="H31" i="12"/>
  <c r="I31" i="12"/>
  <c r="H32" i="12"/>
  <c r="I32" i="12"/>
  <c r="H33" i="12"/>
  <c r="I33" i="12"/>
  <c r="H34" i="12"/>
  <c r="I34" i="12"/>
  <c r="H35" i="12"/>
  <c r="I35" i="12"/>
  <c r="H36" i="12"/>
  <c r="I36" i="12"/>
  <c r="H37" i="12"/>
  <c r="I37" i="12"/>
  <c r="H38" i="12"/>
  <c r="I38" i="12"/>
  <c r="H39" i="12"/>
  <c r="I39" i="12"/>
  <c r="H40" i="12"/>
  <c r="I40" i="12"/>
  <c r="H41" i="12"/>
  <c r="I41" i="12"/>
  <c r="H42" i="12"/>
  <c r="I42" i="12"/>
  <c r="H43" i="12"/>
  <c r="I43" i="12"/>
  <c r="H44" i="12"/>
  <c r="I44" i="12"/>
  <c r="H45" i="12"/>
  <c r="I45" i="12"/>
  <c r="H46" i="12"/>
  <c r="I46" i="12"/>
  <c r="H47" i="12"/>
  <c r="I47" i="12"/>
  <c r="H48" i="12"/>
  <c r="I48" i="12"/>
  <c r="H49" i="12"/>
  <c r="I49" i="12"/>
  <c r="H50" i="12"/>
  <c r="I50" i="12"/>
  <c r="H51" i="12"/>
  <c r="I51" i="12"/>
  <c r="H52" i="12"/>
  <c r="I52" i="12"/>
  <c r="H53" i="12"/>
  <c r="I53" i="12"/>
  <c r="H54" i="12"/>
  <c r="I54" i="12"/>
  <c r="H55" i="12"/>
  <c r="I55" i="12"/>
  <c r="H56" i="12"/>
  <c r="I56" i="12"/>
  <c r="H57" i="12"/>
  <c r="I57" i="12"/>
  <c r="H58" i="12"/>
  <c r="I58" i="12"/>
  <c r="H59" i="12"/>
  <c r="I59" i="12"/>
  <c r="H60" i="12"/>
  <c r="I60" i="12"/>
  <c r="H61" i="12"/>
  <c r="I61" i="12"/>
  <c r="H62" i="12"/>
  <c r="I62" i="12"/>
  <c r="H63" i="12"/>
  <c r="I63" i="12"/>
  <c r="H64" i="12"/>
  <c r="I64" i="12"/>
  <c r="H65" i="12"/>
  <c r="I65" i="12"/>
  <c r="H66" i="12"/>
  <c r="I66" i="12"/>
  <c r="H67" i="12"/>
  <c r="I67" i="12"/>
  <c r="H68" i="12"/>
  <c r="I68" i="12"/>
  <c r="H69" i="12"/>
  <c r="I69" i="12"/>
  <c r="H70" i="12"/>
  <c r="I70" i="12"/>
  <c r="H71" i="12"/>
  <c r="I71" i="12"/>
  <c r="H72" i="12"/>
  <c r="I72" i="12"/>
  <c r="H73" i="12"/>
  <c r="I73" i="12"/>
  <c r="H74" i="12"/>
  <c r="I74" i="12"/>
  <c r="H75" i="12"/>
  <c r="I75" i="12"/>
  <c r="H76" i="12"/>
  <c r="I76" i="12"/>
  <c r="H77" i="12"/>
  <c r="I77" i="12"/>
  <c r="H78" i="12"/>
  <c r="I78" i="12"/>
  <c r="H79" i="12"/>
  <c r="I79" i="12"/>
  <c r="H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4" i="12"/>
  <c r="H4" i="12"/>
  <c r="G5" i="12"/>
  <c r="H5" i="12"/>
  <c r="G6" i="12"/>
  <c r="H6" i="12"/>
  <c r="G7" i="12"/>
  <c r="H7" i="12"/>
  <c r="G8" i="12"/>
  <c r="H8" i="12"/>
  <c r="G9" i="12"/>
  <c r="H9" i="12"/>
  <c r="G10" i="12"/>
  <c r="H10" i="12"/>
  <c r="G11" i="12"/>
  <c r="H11" i="12"/>
  <c r="G12" i="12"/>
  <c r="H12" i="12"/>
  <c r="G13" i="12"/>
  <c r="H13" i="12"/>
  <c r="G14" i="12"/>
  <c r="H14" i="12"/>
  <c r="G15" i="12"/>
  <c r="I4" i="12"/>
  <c r="I5" i="12"/>
  <c r="I6" i="12"/>
  <c r="I7" i="12"/>
  <c r="I8" i="12"/>
  <c r="I9" i="12"/>
  <c r="I10" i="12"/>
  <c r="I11" i="12"/>
  <c r="I12" i="12"/>
  <c r="I13" i="12"/>
  <c r="I14" i="12"/>
  <c r="I15" i="12"/>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AG108" i="1"/>
  <c r="AG107" i="1"/>
  <c r="AG106" i="1"/>
  <c r="AG105" i="1"/>
  <c r="AG104" i="1"/>
  <c r="AG103" i="1"/>
  <c r="AG102" i="1"/>
  <c r="AG101" i="1"/>
  <c r="AG100" i="1"/>
  <c r="AG99" i="1"/>
  <c r="AF98" i="1"/>
  <c r="AG98" i="1"/>
  <c r="AF97" i="1"/>
  <c r="AG97" i="1"/>
  <c r="AF96" i="1"/>
  <c r="AG96" i="1"/>
  <c r="AF95" i="1"/>
  <c r="AG95" i="1"/>
  <c r="AF94" i="1"/>
  <c r="AG94" i="1"/>
  <c r="AF93" i="1"/>
  <c r="AG93" i="1"/>
  <c r="AF92" i="1"/>
  <c r="AG92" i="1"/>
  <c r="AF91" i="1"/>
  <c r="AG91" i="1"/>
  <c r="AF90" i="1"/>
  <c r="AG90" i="1"/>
  <c r="AF89" i="1"/>
  <c r="AG89" i="1"/>
  <c r="AF88" i="1"/>
  <c r="AG88" i="1"/>
  <c r="AF87" i="1"/>
  <c r="AG87" i="1"/>
  <c r="AF86" i="1"/>
  <c r="AG86" i="1"/>
  <c r="AF85" i="1"/>
  <c r="AG85" i="1"/>
  <c r="AF84" i="1"/>
  <c r="AG84" i="1"/>
  <c r="AF83" i="1"/>
  <c r="AG83" i="1"/>
  <c r="AF82" i="1"/>
  <c r="AG82" i="1"/>
  <c r="AF81" i="1"/>
  <c r="AG81" i="1"/>
  <c r="AF80" i="1"/>
  <c r="AG80" i="1"/>
  <c r="AF79" i="1"/>
  <c r="AG79" i="1"/>
  <c r="AF78" i="1"/>
  <c r="AG78" i="1"/>
  <c r="AF77" i="1"/>
  <c r="AG77" i="1"/>
  <c r="AF76" i="1"/>
  <c r="AG76" i="1"/>
  <c r="AF75" i="1"/>
  <c r="AG75" i="1"/>
  <c r="AF74" i="1"/>
  <c r="AG74" i="1"/>
  <c r="AF73" i="1"/>
  <c r="AG73" i="1"/>
  <c r="AF72" i="1"/>
  <c r="AG72" i="1"/>
  <c r="AF71" i="1"/>
  <c r="AG71" i="1"/>
  <c r="AF70" i="1"/>
  <c r="AG70" i="1"/>
  <c r="AF69" i="1"/>
  <c r="AG69" i="1"/>
  <c r="AF68" i="1"/>
  <c r="AG68" i="1"/>
  <c r="AF67" i="1"/>
  <c r="AG67" i="1"/>
  <c r="AF66" i="1"/>
  <c r="AG66" i="1"/>
  <c r="AF65" i="1"/>
  <c r="AG65" i="1"/>
  <c r="AF64" i="1"/>
  <c r="AG64" i="1"/>
  <c r="AF63" i="1"/>
  <c r="AG63" i="1"/>
  <c r="AF62" i="1"/>
  <c r="AG62" i="1"/>
  <c r="AF61" i="1"/>
  <c r="AG61" i="1"/>
  <c r="AF60" i="1"/>
  <c r="AG60" i="1"/>
  <c r="AF59" i="1"/>
  <c r="AG59" i="1"/>
  <c r="AF58" i="1"/>
  <c r="AG58" i="1"/>
  <c r="AF57" i="1"/>
  <c r="AG57" i="1"/>
  <c r="AF56" i="1"/>
  <c r="AG56" i="1"/>
  <c r="AF55" i="1"/>
  <c r="AG55" i="1"/>
  <c r="AF54" i="1"/>
  <c r="AG54" i="1"/>
  <c r="AF53" i="1"/>
  <c r="AG53" i="1"/>
  <c r="AF52" i="1"/>
  <c r="AG52" i="1"/>
  <c r="AF51" i="1"/>
  <c r="AG51" i="1"/>
  <c r="AF50" i="1"/>
  <c r="AG50" i="1"/>
  <c r="AF49" i="1"/>
  <c r="AG49" i="1"/>
  <c r="AF48" i="1"/>
  <c r="AG48" i="1"/>
  <c r="AF47" i="1"/>
  <c r="AG47" i="1"/>
  <c r="AF46" i="1"/>
  <c r="AG46" i="1"/>
  <c r="AF45" i="1"/>
  <c r="AG45" i="1"/>
  <c r="AF44" i="1"/>
  <c r="AG44" i="1"/>
  <c r="AF43" i="1"/>
  <c r="AG43" i="1"/>
  <c r="AF42" i="1"/>
  <c r="AG42" i="1"/>
  <c r="AF41" i="1"/>
  <c r="AG41" i="1"/>
  <c r="AF40" i="1"/>
  <c r="AG40" i="1"/>
  <c r="AF39" i="1"/>
  <c r="AG39" i="1"/>
  <c r="AF38" i="1"/>
  <c r="AG38" i="1"/>
  <c r="AF37" i="1"/>
  <c r="AG37" i="1"/>
  <c r="AF36" i="1"/>
  <c r="AG36" i="1"/>
  <c r="AF35" i="1"/>
  <c r="AG35" i="1"/>
  <c r="AF34" i="1"/>
  <c r="AG34" i="1"/>
  <c r="AF33" i="1"/>
  <c r="AG33" i="1"/>
  <c r="AF32" i="1"/>
  <c r="AG32" i="1"/>
  <c r="AF31" i="1"/>
  <c r="AG31" i="1"/>
  <c r="AF30" i="1"/>
  <c r="AG30" i="1"/>
  <c r="AF29" i="1"/>
  <c r="AG29" i="1"/>
  <c r="AF28" i="1"/>
  <c r="AG28" i="1"/>
  <c r="AF27" i="1"/>
  <c r="AG27" i="1"/>
  <c r="AF26" i="1"/>
  <c r="AG26" i="1"/>
  <c r="AF25" i="1"/>
  <c r="AG25" i="1"/>
  <c r="AF24" i="1"/>
  <c r="AG24" i="1"/>
  <c r="AF23" i="1"/>
  <c r="AG23" i="1"/>
  <c r="AF22" i="1"/>
  <c r="AG22" i="1"/>
  <c r="AF21" i="1"/>
  <c r="AG21" i="1"/>
  <c r="AF20" i="1"/>
  <c r="AG20" i="1"/>
  <c r="AF108" i="1"/>
  <c r="AF107" i="1"/>
  <c r="AF106" i="1"/>
  <c r="AF105" i="1"/>
  <c r="AF104" i="1"/>
  <c r="AF103" i="1"/>
  <c r="AF102" i="1"/>
  <c r="AF101" i="1"/>
  <c r="AF100" i="1"/>
  <c r="AF9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AF18" i="1"/>
  <c r="AG18" i="1"/>
  <c r="AF19" i="1"/>
  <c r="AG19" i="1"/>
  <c r="U9" i="1"/>
  <c r="U10" i="1"/>
  <c r="U11" i="1"/>
  <c r="U12" i="1"/>
  <c r="U13" i="1"/>
  <c r="U14" i="1"/>
  <c r="U15" i="1"/>
  <c r="U16" i="1"/>
  <c r="U17" i="1"/>
  <c r="U18" i="1"/>
  <c r="U8" i="1"/>
  <c r="AF9" i="1"/>
  <c r="AG9" i="1"/>
  <c r="AF10" i="1"/>
  <c r="AG10" i="1"/>
  <c r="AF11" i="1"/>
  <c r="AG11" i="1"/>
  <c r="AF12" i="1"/>
  <c r="AG12" i="1"/>
  <c r="AF13" i="1"/>
  <c r="AG13" i="1"/>
  <c r="AF14" i="1"/>
  <c r="AG14" i="1"/>
  <c r="AF15" i="1"/>
  <c r="AG15" i="1"/>
  <c r="AF16" i="1"/>
  <c r="AG16" i="1"/>
  <c r="AF17" i="1"/>
  <c r="AG17" i="1"/>
  <c r="V19" i="1"/>
  <c r="V9" i="1"/>
  <c r="V10" i="1"/>
  <c r="V11" i="1"/>
  <c r="V12" i="1"/>
  <c r="V13" i="1"/>
  <c r="V14" i="1"/>
  <c r="V15" i="1"/>
  <c r="V16" i="1"/>
  <c r="V17" i="1"/>
  <c r="V18" i="1"/>
  <c r="V8" i="1"/>
  <c r="C8" i="1"/>
  <c r="AA8" i="1"/>
  <c r="D8" i="1"/>
  <c r="E8" i="1"/>
  <c r="C9" i="1"/>
  <c r="AA9" i="1"/>
  <c r="D9" i="1"/>
  <c r="E9" i="1"/>
  <c r="C10" i="1"/>
  <c r="AA10" i="1"/>
  <c r="D10" i="1"/>
  <c r="E10" i="1"/>
  <c r="C11" i="1"/>
  <c r="AA11" i="1"/>
  <c r="D11" i="1"/>
  <c r="E11" i="1"/>
  <c r="C12" i="1"/>
  <c r="AA12" i="1"/>
  <c r="D12" i="1"/>
  <c r="E12" i="1"/>
  <c r="C13" i="1"/>
  <c r="AA13" i="1"/>
  <c r="D13" i="1"/>
  <c r="E13" i="1"/>
  <c r="C14" i="1"/>
  <c r="AA14" i="1"/>
  <c r="D14" i="1"/>
  <c r="E14" i="1"/>
  <c r="C15" i="1"/>
  <c r="AA15" i="1"/>
  <c r="D15" i="1"/>
  <c r="E15" i="1"/>
  <c r="C16" i="1"/>
  <c r="AA16" i="1"/>
  <c r="D16" i="1"/>
  <c r="E16" i="1"/>
  <c r="C17" i="1"/>
  <c r="AA17" i="1"/>
  <c r="D17" i="1"/>
  <c r="E17" i="1"/>
  <c r="C18" i="1"/>
  <c r="AA18" i="1"/>
  <c r="D18" i="1"/>
  <c r="E18" i="1"/>
  <c r="C19" i="1"/>
  <c r="AA19" i="1"/>
  <c r="D19" i="1"/>
  <c r="E19" i="1"/>
  <c r="C99" i="1"/>
  <c r="AA99" i="1"/>
  <c r="C100" i="1"/>
  <c r="AA100" i="1"/>
  <c r="C101" i="1"/>
  <c r="AA101" i="1"/>
  <c r="C102" i="1"/>
  <c r="AA102" i="1"/>
  <c r="C103" i="1"/>
  <c r="AA103" i="1"/>
  <c r="C104" i="1"/>
  <c r="AA104" i="1"/>
  <c r="C105" i="1"/>
  <c r="AA105" i="1"/>
  <c r="C106" i="1"/>
  <c r="AA106" i="1"/>
  <c r="C107" i="1"/>
  <c r="AA107" i="1"/>
  <c r="C108" i="1"/>
  <c r="AA108" i="1"/>
  <c r="X8" i="1"/>
  <c r="AF8" i="1"/>
  <c r="AG8" i="1"/>
  <c r="X9" i="1"/>
  <c r="X10" i="1"/>
  <c r="X11" i="1"/>
  <c r="X12" i="1"/>
  <c r="X13" i="1"/>
  <c r="X14" i="1"/>
  <c r="X15" i="1"/>
  <c r="X16" i="1"/>
  <c r="X17" i="1"/>
  <c r="H104" i="4"/>
  <c r="B104" i="4"/>
  <c r="H96" i="4"/>
  <c r="H97" i="4"/>
  <c r="H98" i="4"/>
  <c r="H99" i="4"/>
  <c r="H100" i="4"/>
  <c r="H101" i="4"/>
  <c r="H102" i="4"/>
  <c r="H103" i="4"/>
  <c r="E24" i="8"/>
  <c r="I10" i="8"/>
  <c r="G24" i="8"/>
  <c r="I24" i="8"/>
  <c r="D38" i="8"/>
  <c r="D39" i="8"/>
  <c r="D40" i="8"/>
  <c r="D41" i="8"/>
  <c r="D42" i="8"/>
  <c r="D43" i="8"/>
  <c r="D44" i="8"/>
  <c r="D45" i="8"/>
  <c r="D46" i="8"/>
  <c r="D47" i="8"/>
  <c r="E47" i="8"/>
  <c r="E46" i="8"/>
  <c r="E45" i="8"/>
  <c r="E44" i="8"/>
  <c r="E43" i="8"/>
  <c r="E42" i="8"/>
  <c r="E41" i="8"/>
  <c r="E40" i="8"/>
  <c r="E39" i="8"/>
  <c r="E38" i="8"/>
  <c r="E33" i="8"/>
  <c r="I19" i="8"/>
  <c r="G33" i="8"/>
  <c r="I33" i="8"/>
  <c r="C33" i="8"/>
  <c r="J33" i="8"/>
  <c r="H33" i="8"/>
  <c r="D33" i="8"/>
  <c r="B33" i="8"/>
  <c r="E32" i="8"/>
  <c r="I18" i="8"/>
  <c r="G32" i="8"/>
  <c r="I32" i="8"/>
  <c r="C32" i="8"/>
  <c r="J32" i="8"/>
  <c r="H32" i="8"/>
  <c r="F32" i="8"/>
  <c r="D32" i="8"/>
  <c r="B32" i="8"/>
  <c r="E31" i="8"/>
  <c r="I17" i="8"/>
  <c r="G31" i="8"/>
  <c r="I31" i="8"/>
  <c r="C31" i="8"/>
  <c r="J31" i="8"/>
  <c r="H31" i="8"/>
  <c r="F31" i="8"/>
  <c r="D31" i="8"/>
  <c r="B31" i="8"/>
  <c r="E30" i="8"/>
  <c r="I16" i="8"/>
  <c r="G30" i="8"/>
  <c r="I30" i="8"/>
  <c r="C30" i="8"/>
  <c r="J30" i="8"/>
  <c r="H30" i="8"/>
  <c r="F30" i="8"/>
  <c r="D30" i="8"/>
  <c r="B30" i="8"/>
  <c r="E29" i="8"/>
  <c r="I15" i="8"/>
  <c r="G29" i="8"/>
  <c r="I29" i="8"/>
  <c r="C29" i="8"/>
  <c r="J29" i="8"/>
  <c r="H29" i="8"/>
  <c r="F29" i="8"/>
  <c r="D29" i="8"/>
  <c r="B29" i="8"/>
  <c r="E28" i="8"/>
  <c r="I14" i="8"/>
  <c r="G28" i="8"/>
  <c r="I28" i="8"/>
  <c r="C28" i="8"/>
  <c r="J28" i="8"/>
  <c r="H28" i="8"/>
  <c r="F28" i="8"/>
  <c r="D28" i="8"/>
  <c r="B28" i="8"/>
  <c r="E27" i="8"/>
  <c r="I13" i="8"/>
  <c r="G27" i="8"/>
  <c r="I27" i="8"/>
  <c r="C27" i="8"/>
  <c r="J27" i="8"/>
  <c r="H27" i="8"/>
  <c r="F27" i="8"/>
  <c r="D27" i="8"/>
  <c r="B27" i="8"/>
  <c r="E26" i="8"/>
  <c r="I12" i="8"/>
  <c r="G26" i="8"/>
  <c r="I26" i="8"/>
  <c r="C26" i="8"/>
  <c r="J26" i="8"/>
  <c r="H26" i="8"/>
  <c r="F26" i="8"/>
  <c r="D26" i="8"/>
  <c r="B26" i="8"/>
  <c r="E25" i="8"/>
  <c r="I11" i="8"/>
  <c r="G25" i="8"/>
  <c r="I25" i="8"/>
  <c r="C25" i="8"/>
  <c r="J25" i="8"/>
  <c r="H25" i="8"/>
  <c r="F25" i="8"/>
  <c r="D25" i="8"/>
  <c r="B25" i="8"/>
  <c r="C24" i="8"/>
  <c r="J24" i="8"/>
  <c r="H24" i="8"/>
  <c r="F24" i="8"/>
  <c r="D24" i="8"/>
  <c r="B24" i="8"/>
  <c r="E108" i="1"/>
  <c r="D108" i="1"/>
  <c r="E107" i="1"/>
  <c r="D107" i="1"/>
  <c r="E106" i="1"/>
  <c r="D106" i="1"/>
  <c r="E105" i="1"/>
  <c r="D105" i="1"/>
  <c r="E104" i="1"/>
  <c r="D104" i="1"/>
  <c r="E103" i="1"/>
  <c r="D103" i="1"/>
  <c r="E102" i="1"/>
  <c r="D102" i="1"/>
  <c r="E101" i="1"/>
  <c r="D101" i="1"/>
  <c r="E100" i="1"/>
  <c r="D100" i="1"/>
  <c r="E99" i="1"/>
  <c r="D99" i="1"/>
  <c r="AB6" i="1"/>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AJ18" i="2"/>
  <c r="N19" i="2"/>
  <c r="F2" i="2"/>
  <c r="E10" i="2"/>
  <c r="X57" i="1"/>
  <c r="X20" i="1"/>
  <c r="X61" i="1"/>
  <c r="X41" i="1"/>
  <c r="X95" i="1"/>
  <c r="X81" i="1"/>
  <c r="X102" i="1"/>
  <c r="X26" i="1"/>
  <c r="X74" i="1"/>
  <c r="X86" i="1"/>
  <c r="X84" i="1"/>
  <c r="X79" i="1"/>
  <c r="X104" i="1"/>
  <c r="X53" i="1"/>
  <c r="X60" i="1"/>
  <c r="X34" i="1"/>
  <c r="X94" i="1"/>
  <c r="X45" i="1"/>
  <c r="X69" i="1"/>
  <c r="X51" i="1"/>
  <c r="X31" i="1"/>
  <c r="X87" i="1"/>
  <c r="X25" i="1"/>
  <c r="X32" i="1"/>
  <c r="X105" i="1"/>
  <c r="X43" i="1"/>
  <c r="X27" i="1"/>
  <c r="X99" i="1"/>
  <c r="X82" i="1"/>
  <c r="X19" i="1"/>
  <c r="X55" i="1"/>
  <c r="X44" i="1"/>
  <c r="X97" i="1"/>
  <c r="X18" i="1"/>
  <c r="X91" i="1"/>
  <c r="X50" i="1"/>
  <c r="X106" i="1"/>
  <c r="X92" i="1"/>
  <c r="X49" i="1"/>
  <c r="X67" i="1"/>
  <c r="X107" i="1"/>
  <c r="X24" i="1"/>
  <c r="X72" i="1"/>
  <c r="X7" i="1"/>
  <c r="X40" i="1"/>
  <c r="X56" i="1"/>
  <c r="X66" i="1"/>
  <c r="X78" i="1"/>
  <c r="X63" i="1"/>
  <c r="X46" i="1"/>
  <c r="X30" i="1"/>
  <c r="X83" i="1"/>
  <c r="X52" i="1"/>
  <c r="X37" i="1"/>
  <c r="X108" i="1"/>
  <c r="X93" i="1"/>
  <c r="X96" i="1"/>
  <c r="X35" i="1"/>
  <c r="X65" i="1"/>
  <c r="X90" i="1"/>
  <c r="X76" i="1"/>
  <c r="X59" i="1"/>
  <c r="X80" i="1"/>
  <c r="X77" i="1"/>
  <c r="X100" i="1"/>
  <c r="X103" i="1"/>
  <c r="X85" i="1"/>
  <c r="X47" i="1"/>
  <c r="X23" i="1"/>
  <c r="X54" i="1"/>
  <c r="X68" i="1"/>
  <c r="X98" i="1"/>
  <c r="X33" i="1"/>
  <c r="X42" i="1"/>
  <c r="X70" i="1"/>
  <c r="X38" i="1"/>
  <c r="X75" i="1"/>
  <c r="X36" i="1"/>
  <c r="X101" i="1"/>
  <c r="X21" i="1"/>
  <c r="X73" i="1"/>
  <c r="X88" i="1"/>
  <c r="X64" i="1"/>
  <c r="X71" i="1"/>
  <c r="X39" i="1"/>
  <c r="X58" i="1"/>
  <c r="X62" i="1"/>
  <c r="X29" i="1"/>
  <c r="X48" i="1"/>
  <c r="X22" i="1"/>
  <c r="X89" i="1"/>
  <c r="X28" i="1"/>
  <c r="I20" i="2"/>
  <c r="I8" i="1"/>
  <c r="J8" i="1"/>
  <c r="I9" i="1"/>
  <c r="K8" i="1"/>
  <c r="L9" i="1"/>
  <c r="L8" i="1"/>
  <c r="K9" i="1"/>
  <c r="J9" i="1"/>
  <c r="K10" i="1"/>
  <c r="L10" i="1"/>
  <c r="I10" i="1"/>
  <c r="J10" i="1"/>
  <c r="P8" i="1"/>
  <c r="Q8" i="1"/>
  <c r="O8" i="1"/>
  <c r="O9" i="1"/>
  <c r="P9" i="1"/>
  <c r="Q9" i="1"/>
  <c r="I11" i="1"/>
  <c r="J11" i="1"/>
  <c r="L11" i="1"/>
  <c r="K11" i="1"/>
  <c r="O10" i="1"/>
  <c r="Q10" i="1"/>
  <c r="P10" i="1"/>
  <c r="L12" i="1"/>
  <c r="J12" i="1"/>
  <c r="I12" i="1"/>
  <c r="K12" i="1"/>
  <c r="P11" i="1"/>
  <c r="O11" i="1"/>
  <c r="Q11" i="1"/>
  <c r="K13" i="1"/>
  <c r="J13" i="1"/>
  <c r="I13" i="1"/>
  <c r="L13" i="1"/>
  <c r="P12" i="1"/>
  <c r="O12" i="1"/>
  <c r="Q12" i="1"/>
  <c r="J14" i="1"/>
  <c r="L14" i="1"/>
  <c r="K14" i="1"/>
  <c r="I14" i="1"/>
  <c r="P13" i="1"/>
  <c r="O13" i="1"/>
  <c r="Q13" i="1"/>
  <c r="J15" i="1"/>
  <c r="K15" i="1"/>
  <c r="L15" i="1"/>
  <c r="I15" i="1"/>
  <c r="P14" i="1"/>
  <c r="O14" i="1"/>
  <c r="Q14" i="1"/>
  <c r="L16" i="1"/>
  <c r="K16" i="1"/>
  <c r="I16" i="1"/>
  <c r="J16" i="1"/>
  <c r="P15" i="1"/>
  <c r="O15" i="1"/>
  <c r="Q15" i="1"/>
  <c r="I17" i="1"/>
  <c r="L17" i="1"/>
  <c r="K17" i="1"/>
  <c r="J17" i="1"/>
  <c r="P16" i="1"/>
  <c r="O16" i="1"/>
  <c r="Q16" i="1"/>
  <c r="L18" i="1"/>
  <c r="K18" i="1"/>
  <c r="I18" i="1"/>
  <c r="J18" i="1"/>
  <c r="P17" i="1"/>
  <c r="Q17" i="1"/>
  <c r="O17" i="1"/>
  <c r="L19" i="1"/>
  <c r="J19" i="1"/>
  <c r="I19" i="1"/>
  <c r="K19" i="1"/>
  <c r="Q18" i="1"/>
  <c r="P18" i="1"/>
  <c r="O18" i="1"/>
  <c r="J20" i="1"/>
  <c r="K20" i="1"/>
  <c r="L20" i="1"/>
  <c r="I20" i="1"/>
  <c r="Q19" i="1"/>
  <c r="P19" i="1"/>
  <c r="O19" i="1"/>
  <c r="J21" i="1"/>
  <c r="K21" i="1"/>
  <c r="L21" i="1"/>
  <c r="I21" i="1"/>
  <c r="O20" i="1"/>
  <c r="Q20" i="1"/>
  <c r="P20" i="1"/>
  <c r="K22" i="1"/>
  <c r="I22" i="1"/>
  <c r="J22" i="1"/>
  <c r="L22" i="1"/>
  <c r="P21" i="1"/>
  <c r="O21" i="1"/>
  <c r="Q21" i="1"/>
  <c r="L23" i="1"/>
  <c r="J23" i="1"/>
  <c r="I23" i="1"/>
  <c r="K23" i="1"/>
  <c r="P22" i="1"/>
  <c r="O22" i="1"/>
  <c r="Q22" i="1"/>
  <c r="K24" i="1"/>
  <c r="L24" i="1"/>
  <c r="I24" i="1"/>
  <c r="J24" i="1"/>
  <c r="P23" i="1"/>
  <c r="O23" i="1"/>
  <c r="Q23" i="1"/>
  <c r="K25" i="1"/>
  <c r="I25" i="1"/>
  <c r="J25" i="1"/>
  <c r="L25" i="1"/>
  <c r="P24" i="1"/>
  <c r="O24" i="1"/>
  <c r="Q24" i="1"/>
  <c r="J26" i="1"/>
  <c r="K26" i="1"/>
  <c r="L26" i="1"/>
  <c r="I26" i="1"/>
  <c r="P25" i="1"/>
  <c r="O25" i="1"/>
  <c r="Q25" i="1"/>
  <c r="J27" i="1"/>
  <c r="K27" i="1"/>
  <c r="L27" i="1"/>
  <c r="I27" i="1"/>
  <c r="P26" i="1"/>
  <c r="O26" i="1"/>
  <c r="Q26" i="1"/>
  <c r="K28" i="1"/>
  <c r="L28" i="1"/>
  <c r="I28" i="1"/>
  <c r="J28" i="1"/>
  <c r="P27" i="1"/>
  <c r="O27" i="1"/>
  <c r="Q27" i="1"/>
  <c r="J29" i="1"/>
  <c r="I29" i="1"/>
  <c r="L29" i="1"/>
  <c r="K29" i="1"/>
  <c r="P28" i="1"/>
  <c r="O28" i="1"/>
  <c r="Q28" i="1"/>
  <c r="J30" i="1"/>
  <c r="L30" i="1"/>
  <c r="I30" i="1"/>
  <c r="K30" i="1"/>
  <c r="P29" i="1"/>
  <c r="O29" i="1"/>
  <c r="Q29" i="1"/>
  <c r="K31" i="1"/>
  <c r="J31" i="1"/>
  <c r="I31" i="1"/>
  <c r="L31" i="1"/>
  <c r="P30" i="1"/>
  <c r="O30" i="1"/>
  <c r="Q30" i="1"/>
  <c r="L32" i="1"/>
  <c r="K32" i="1"/>
  <c r="J32" i="1"/>
  <c r="I32" i="1"/>
  <c r="P31" i="1"/>
  <c r="O31" i="1"/>
  <c r="Q31" i="1"/>
  <c r="I33" i="1"/>
  <c r="L33" i="1"/>
  <c r="K33" i="1"/>
  <c r="J33" i="1"/>
  <c r="P32" i="1"/>
  <c r="O32" i="1"/>
  <c r="Q32" i="1"/>
  <c r="K34" i="1"/>
  <c r="J34" i="1"/>
  <c r="I34" i="1"/>
  <c r="L34" i="1"/>
  <c r="P33" i="1"/>
  <c r="O33" i="1"/>
  <c r="Q33" i="1"/>
  <c r="L35" i="1"/>
  <c r="K35" i="1"/>
  <c r="I35" i="1"/>
  <c r="J35" i="1"/>
  <c r="P34" i="1"/>
  <c r="O34" i="1"/>
  <c r="Q34" i="1"/>
  <c r="K36" i="1"/>
  <c r="I36" i="1"/>
  <c r="J36" i="1"/>
  <c r="L36" i="1"/>
  <c r="P35" i="1"/>
  <c r="O35" i="1"/>
  <c r="Q35" i="1"/>
  <c r="J37" i="1"/>
  <c r="I37" i="1"/>
  <c r="L37" i="1"/>
  <c r="K37" i="1"/>
  <c r="P36" i="1"/>
  <c r="O36" i="1"/>
  <c r="Q36" i="1"/>
  <c r="K38" i="1"/>
  <c r="J38" i="1"/>
  <c r="I38" i="1"/>
  <c r="L38" i="1"/>
  <c r="P37" i="1"/>
  <c r="Q37" i="1"/>
  <c r="O37" i="1"/>
  <c r="L39" i="1"/>
  <c r="K39" i="1"/>
  <c r="J39" i="1"/>
  <c r="I39" i="1"/>
  <c r="P38" i="1"/>
  <c r="O38" i="1"/>
  <c r="Q38" i="1"/>
  <c r="I40" i="1"/>
  <c r="K40" i="1"/>
  <c r="L40" i="1"/>
  <c r="J40" i="1"/>
  <c r="P39" i="1"/>
  <c r="Q39" i="1"/>
  <c r="O39" i="1"/>
  <c r="I41" i="1"/>
  <c r="L41" i="1"/>
  <c r="K41" i="1"/>
  <c r="J41" i="1"/>
  <c r="P40" i="1"/>
  <c r="Q40" i="1"/>
  <c r="O40" i="1"/>
  <c r="L42" i="1"/>
  <c r="J42" i="1"/>
  <c r="K42" i="1"/>
  <c r="I42" i="1"/>
  <c r="Q41" i="1"/>
  <c r="O41" i="1"/>
  <c r="P41" i="1"/>
  <c r="L43" i="1"/>
  <c r="K43" i="1"/>
  <c r="I43" i="1"/>
  <c r="J43" i="1"/>
  <c r="O42" i="1"/>
  <c r="Q42" i="1"/>
  <c r="P42" i="1"/>
  <c r="J44" i="1"/>
  <c r="I44" i="1"/>
  <c r="L44" i="1"/>
  <c r="K44" i="1"/>
  <c r="Q43" i="1"/>
  <c r="O43" i="1"/>
  <c r="P43" i="1"/>
  <c r="I45" i="1"/>
  <c r="L45" i="1"/>
  <c r="K45" i="1"/>
  <c r="J45" i="1"/>
  <c r="O44" i="1"/>
  <c r="Q44" i="1"/>
  <c r="P44" i="1"/>
  <c r="I46" i="1"/>
  <c r="L46" i="1"/>
  <c r="K46" i="1"/>
  <c r="J46" i="1"/>
  <c r="Q45" i="1"/>
  <c r="O45" i="1"/>
  <c r="P45" i="1"/>
  <c r="J47" i="1"/>
  <c r="K47" i="1"/>
  <c r="I47" i="1"/>
  <c r="L47" i="1"/>
  <c r="O46" i="1"/>
  <c r="P46" i="1"/>
  <c r="Q46" i="1"/>
  <c r="I48" i="1"/>
  <c r="J48" i="1"/>
  <c r="L48" i="1"/>
  <c r="K48" i="1"/>
  <c r="Q47" i="1"/>
  <c r="P47" i="1"/>
  <c r="O47" i="1"/>
  <c r="K49" i="1"/>
  <c r="L49" i="1"/>
  <c r="I49" i="1"/>
  <c r="J49" i="1"/>
  <c r="O48" i="1"/>
  <c r="P48" i="1"/>
  <c r="Q48" i="1"/>
  <c r="L50" i="1"/>
  <c r="K50" i="1"/>
  <c r="J50" i="1"/>
  <c r="I50" i="1"/>
  <c r="Q49" i="1"/>
  <c r="O49" i="1"/>
  <c r="P49" i="1"/>
  <c r="K51" i="1"/>
  <c r="I51" i="1"/>
  <c r="L51" i="1"/>
  <c r="J51" i="1"/>
  <c r="O50" i="1"/>
  <c r="Q50" i="1"/>
  <c r="P50" i="1"/>
  <c r="K52" i="1"/>
  <c r="I52" i="1"/>
  <c r="J52" i="1"/>
  <c r="L52" i="1"/>
  <c r="Q51" i="1"/>
  <c r="P51" i="1"/>
  <c r="O51" i="1"/>
  <c r="L53" i="1"/>
  <c r="I53" i="1"/>
  <c r="J53" i="1"/>
  <c r="K53" i="1"/>
  <c r="O52" i="1"/>
  <c r="P52" i="1"/>
  <c r="Q52" i="1"/>
  <c r="K54" i="1"/>
  <c r="L54" i="1"/>
  <c r="I54" i="1"/>
  <c r="J54" i="1"/>
  <c r="Q53" i="1"/>
  <c r="O53" i="1"/>
  <c r="P53" i="1"/>
  <c r="K55" i="1"/>
  <c r="I55" i="1"/>
  <c r="L55" i="1"/>
  <c r="J55" i="1"/>
  <c r="O54" i="1"/>
  <c r="P54" i="1"/>
  <c r="Q54" i="1"/>
  <c r="L56" i="1"/>
  <c r="J56" i="1"/>
  <c r="K56" i="1"/>
  <c r="I56" i="1"/>
  <c r="Q55" i="1"/>
  <c r="O55" i="1"/>
  <c r="P55" i="1"/>
  <c r="L57" i="1"/>
  <c r="I57" i="1"/>
  <c r="J57" i="1"/>
  <c r="K57" i="1"/>
  <c r="O56" i="1"/>
  <c r="Q56" i="1"/>
  <c r="P56" i="1"/>
  <c r="I58" i="1"/>
  <c r="L58" i="1"/>
  <c r="J58" i="1"/>
  <c r="K58" i="1"/>
  <c r="Q57" i="1"/>
  <c r="P57" i="1"/>
  <c r="O57" i="1"/>
  <c r="I59" i="1"/>
  <c r="L59" i="1"/>
  <c r="J59" i="1"/>
  <c r="K59" i="1"/>
  <c r="O58" i="1"/>
  <c r="P58" i="1"/>
  <c r="Q58" i="1"/>
  <c r="I60" i="1"/>
  <c r="J60" i="1"/>
  <c r="L60" i="1"/>
  <c r="K60" i="1"/>
  <c r="Q59" i="1"/>
  <c r="O59" i="1"/>
  <c r="P59" i="1"/>
  <c r="K61" i="1"/>
  <c r="L61" i="1"/>
  <c r="I61" i="1"/>
  <c r="J61" i="1"/>
  <c r="O60" i="1"/>
  <c r="P60" i="1"/>
  <c r="Q60" i="1"/>
  <c r="J62" i="1"/>
  <c r="I62" i="1"/>
  <c r="L62" i="1"/>
  <c r="K62" i="1"/>
  <c r="O61" i="1"/>
  <c r="P61" i="1"/>
  <c r="Q61" i="1"/>
  <c r="L63" i="1"/>
  <c r="J63" i="1"/>
  <c r="K63" i="1"/>
  <c r="I63" i="1"/>
  <c r="O62" i="1"/>
  <c r="P62" i="1"/>
  <c r="Q62" i="1"/>
  <c r="I64" i="1"/>
  <c r="J64" i="1"/>
  <c r="L64" i="1"/>
  <c r="K64" i="1"/>
  <c r="O63" i="1"/>
  <c r="Q63" i="1"/>
  <c r="P63" i="1"/>
  <c r="L65" i="1"/>
  <c r="K65" i="1"/>
  <c r="J65" i="1"/>
  <c r="I65" i="1"/>
  <c r="O64" i="1"/>
  <c r="P64" i="1"/>
  <c r="Q64" i="1"/>
  <c r="I66" i="1"/>
  <c r="L66" i="1"/>
  <c r="K66" i="1"/>
  <c r="J66" i="1"/>
  <c r="O65" i="1"/>
  <c r="P65" i="1"/>
  <c r="Q65" i="1"/>
  <c r="J67" i="1"/>
  <c r="I67" i="1"/>
  <c r="L67" i="1"/>
  <c r="K67" i="1"/>
  <c r="Q66" i="1"/>
  <c r="O66" i="1"/>
  <c r="P66" i="1"/>
  <c r="K68" i="1"/>
  <c r="J68" i="1"/>
  <c r="I68" i="1"/>
  <c r="L68" i="1"/>
  <c r="P67" i="1"/>
  <c r="O67" i="1"/>
  <c r="Q67" i="1"/>
  <c r="K69" i="1"/>
  <c r="J69" i="1"/>
  <c r="I69" i="1"/>
  <c r="L69" i="1"/>
  <c r="P68" i="1"/>
  <c r="Q68" i="1"/>
  <c r="O68" i="1"/>
  <c r="L70" i="1"/>
  <c r="K70" i="1"/>
  <c r="J70" i="1"/>
  <c r="I70" i="1"/>
  <c r="Q69" i="1"/>
  <c r="P69" i="1"/>
  <c r="O69" i="1"/>
  <c r="K71" i="1"/>
  <c r="J71" i="1"/>
  <c r="I71" i="1"/>
  <c r="L71" i="1"/>
  <c r="Q70" i="1"/>
  <c r="P70" i="1"/>
  <c r="O70" i="1"/>
  <c r="L72" i="1"/>
  <c r="K72" i="1"/>
  <c r="J72" i="1"/>
  <c r="I72" i="1"/>
  <c r="O71" i="1"/>
  <c r="Q71" i="1"/>
  <c r="P71" i="1"/>
  <c r="K73" i="1"/>
  <c r="J73" i="1"/>
  <c r="I73" i="1"/>
  <c r="L73" i="1"/>
  <c r="O72" i="1"/>
  <c r="P72" i="1"/>
  <c r="Q72" i="1"/>
  <c r="K74" i="1"/>
  <c r="J74" i="1"/>
  <c r="I74" i="1"/>
  <c r="L74" i="1"/>
  <c r="Q73" i="1"/>
  <c r="O73" i="1"/>
  <c r="P73" i="1"/>
  <c r="J75" i="1"/>
  <c r="I75" i="1"/>
  <c r="L75" i="1"/>
  <c r="K75" i="1"/>
  <c r="Q74" i="1"/>
  <c r="O74" i="1"/>
  <c r="P74" i="1"/>
  <c r="J76" i="1"/>
  <c r="I76" i="1"/>
  <c r="L76" i="1"/>
  <c r="K76" i="1"/>
  <c r="O75" i="1"/>
  <c r="Q75" i="1"/>
  <c r="P75" i="1"/>
  <c r="I77" i="1"/>
  <c r="L77" i="1"/>
  <c r="K77" i="1"/>
  <c r="J77" i="1"/>
  <c r="P76" i="1"/>
  <c r="Q76" i="1"/>
  <c r="O76" i="1"/>
  <c r="I78" i="1"/>
  <c r="L78" i="1"/>
  <c r="K78" i="1"/>
  <c r="J78" i="1"/>
  <c r="Q77" i="1"/>
  <c r="P77" i="1"/>
  <c r="O77" i="1"/>
  <c r="I79" i="1"/>
  <c r="L79" i="1"/>
  <c r="K79" i="1"/>
  <c r="J79" i="1"/>
  <c r="Q78" i="1"/>
  <c r="P78" i="1"/>
  <c r="O78" i="1"/>
  <c r="L80" i="1"/>
  <c r="K80" i="1"/>
  <c r="I80" i="1"/>
  <c r="J80" i="1"/>
  <c r="Q79" i="1"/>
  <c r="P79" i="1"/>
  <c r="O79" i="1"/>
  <c r="J81" i="1"/>
  <c r="I81" i="1"/>
  <c r="L81" i="1"/>
  <c r="K81" i="1"/>
  <c r="O80" i="1"/>
  <c r="Q80" i="1"/>
  <c r="P80" i="1"/>
  <c r="I82" i="1"/>
  <c r="L82" i="1"/>
  <c r="K82" i="1"/>
  <c r="J82" i="1"/>
  <c r="O81" i="1"/>
  <c r="P81" i="1"/>
  <c r="Q81" i="1"/>
  <c r="I83" i="1"/>
  <c r="L83" i="1"/>
  <c r="J83" i="1"/>
  <c r="K83" i="1"/>
  <c r="O82" i="1"/>
  <c r="P82" i="1"/>
  <c r="Q82" i="1"/>
  <c r="K84" i="1"/>
  <c r="I84" i="1"/>
  <c r="L84" i="1"/>
  <c r="J84" i="1"/>
  <c r="O83" i="1"/>
  <c r="Q83" i="1"/>
  <c r="P83" i="1"/>
  <c r="K85" i="1"/>
  <c r="L85" i="1"/>
  <c r="I85" i="1"/>
  <c r="J85" i="1"/>
  <c r="O84" i="1"/>
  <c r="Q84" i="1"/>
  <c r="P84" i="1"/>
  <c r="J86" i="1"/>
  <c r="K86" i="1"/>
  <c r="L86" i="1"/>
  <c r="I86" i="1"/>
  <c r="O85" i="1"/>
  <c r="P85" i="1"/>
  <c r="Q85" i="1"/>
  <c r="L87" i="1"/>
  <c r="J87" i="1"/>
  <c r="K87" i="1"/>
  <c r="I87" i="1"/>
  <c r="O86" i="1"/>
  <c r="Q86" i="1"/>
  <c r="P86" i="1"/>
  <c r="I88" i="1"/>
  <c r="L88" i="1"/>
  <c r="J88" i="1"/>
  <c r="K88" i="1"/>
  <c r="O87" i="1"/>
  <c r="Q87" i="1"/>
  <c r="P87" i="1"/>
  <c r="K89" i="1"/>
  <c r="L89" i="1"/>
  <c r="I89" i="1"/>
  <c r="J89" i="1"/>
  <c r="O88" i="1"/>
  <c r="P88" i="1"/>
  <c r="Q88" i="1"/>
  <c r="J90" i="1"/>
  <c r="K90" i="1"/>
  <c r="L90" i="1"/>
  <c r="I90" i="1"/>
  <c r="O89" i="1"/>
  <c r="P89" i="1"/>
  <c r="Q89" i="1"/>
  <c r="J91" i="1"/>
  <c r="K91" i="1"/>
  <c r="I91" i="1"/>
  <c r="L91" i="1"/>
  <c r="Q90" i="1"/>
  <c r="P90" i="1"/>
  <c r="O90" i="1"/>
  <c r="L92" i="1"/>
  <c r="J92" i="1"/>
  <c r="K92" i="1"/>
  <c r="I92" i="1"/>
  <c r="Q91" i="1"/>
  <c r="O91" i="1"/>
  <c r="P91" i="1"/>
  <c r="L93" i="1"/>
  <c r="I93" i="1"/>
  <c r="J93" i="1"/>
  <c r="K93" i="1"/>
  <c r="Q92" i="1"/>
  <c r="P92" i="1"/>
  <c r="O92" i="1"/>
  <c r="L94" i="1"/>
  <c r="I94" i="1"/>
  <c r="J94" i="1"/>
  <c r="K94" i="1"/>
  <c r="Q93" i="1"/>
  <c r="P93" i="1"/>
  <c r="O93" i="1"/>
  <c r="L95" i="1"/>
  <c r="J95" i="1"/>
  <c r="K95" i="1"/>
  <c r="I95" i="1"/>
  <c r="Q94" i="1"/>
  <c r="P94" i="1"/>
  <c r="O94" i="1"/>
  <c r="J96" i="1"/>
  <c r="K96" i="1"/>
  <c r="I96" i="1"/>
  <c r="L96" i="1"/>
  <c r="Q95" i="1"/>
  <c r="O95" i="1"/>
  <c r="P95" i="1"/>
  <c r="K97" i="1"/>
  <c r="L97" i="1"/>
  <c r="I97" i="1"/>
  <c r="J97" i="1"/>
  <c r="O96" i="1"/>
  <c r="Q96" i="1"/>
  <c r="P96" i="1"/>
  <c r="L98" i="1"/>
  <c r="I98" i="1"/>
  <c r="J98" i="1"/>
  <c r="K98" i="1"/>
  <c r="O97" i="1"/>
  <c r="P97" i="1"/>
  <c r="Q97" i="1"/>
  <c r="H99" i="1"/>
  <c r="K99" i="1"/>
  <c r="I99" i="1"/>
  <c r="L99" i="1"/>
  <c r="M99" i="1"/>
  <c r="J99" i="1"/>
  <c r="H100" i="1"/>
  <c r="O98" i="1"/>
  <c r="Q98" i="1"/>
  <c r="P98" i="1"/>
  <c r="L100" i="1"/>
  <c r="M100" i="1"/>
  <c r="J100" i="1"/>
  <c r="K100" i="1"/>
  <c r="I100" i="1"/>
  <c r="O99" i="1"/>
  <c r="P99" i="1"/>
  <c r="Q99" i="1"/>
  <c r="H101" i="1"/>
  <c r="N99" i="1"/>
  <c r="M101" i="1"/>
  <c r="I101" i="1"/>
  <c r="L101" i="1"/>
  <c r="K101" i="1"/>
  <c r="J101" i="1"/>
  <c r="H102" i="1"/>
  <c r="O100" i="1"/>
  <c r="P100" i="1"/>
  <c r="Q100" i="1"/>
  <c r="N100" i="1"/>
  <c r="K102" i="1"/>
  <c r="J102" i="1"/>
  <c r="M102" i="1"/>
  <c r="I102" i="1"/>
  <c r="L102" i="1"/>
  <c r="O101" i="1"/>
  <c r="P101" i="1"/>
  <c r="Q101" i="1"/>
  <c r="H103" i="1"/>
  <c r="N101" i="1"/>
  <c r="L103" i="1"/>
  <c r="K103" i="1"/>
  <c r="J103" i="1"/>
  <c r="M103" i="1"/>
  <c r="I103" i="1"/>
  <c r="H104" i="1"/>
  <c r="O102" i="1"/>
  <c r="P102" i="1"/>
  <c r="Q102" i="1"/>
  <c r="N102" i="1"/>
  <c r="J104" i="1"/>
  <c r="M104" i="1"/>
  <c r="I104" i="1"/>
  <c r="L104" i="1"/>
  <c r="K104" i="1"/>
  <c r="O103" i="1"/>
  <c r="P103" i="1"/>
  <c r="Q103" i="1"/>
  <c r="H105" i="1"/>
  <c r="N103" i="1"/>
  <c r="M105" i="1"/>
  <c r="I105" i="1"/>
  <c r="L105" i="1"/>
  <c r="K105" i="1"/>
  <c r="J105" i="1"/>
  <c r="H106" i="1"/>
  <c r="O104" i="1"/>
  <c r="Q104" i="1"/>
  <c r="P104" i="1"/>
  <c r="N104" i="1"/>
  <c r="M106" i="1"/>
  <c r="I106" i="1"/>
  <c r="L106" i="1"/>
  <c r="K106" i="1"/>
  <c r="J106" i="1"/>
  <c r="O105" i="1"/>
  <c r="Q105" i="1"/>
  <c r="P105" i="1"/>
  <c r="H107" i="1"/>
  <c r="N105" i="1"/>
  <c r="K107" i="1"/>
  <c r="J107" i="1"/>
  <c r="M107" i="1"/>
  <c r="I107" i="1"/>
  <c r="L107" i="1"/>
  <c r="H108" i="1"/>
  <c r="O106" i="1"/>
  <c r="Q106" i="1"/>
  <c r="P106" i="1"/>
  <c r="N106" i="1"/>
  <c r="J108" i="1"/>
  <c r="M108" i="1"/>
  <c r="I108" i="1"/>
  <c r="L108" i="1"/>
  <c r="K108" i="1"/>
  <c r="O107" i="1"/>
  <c r="Q107" i="1"/>
  <c r="P107" i="1"/>
  <c r="N107" i="1"/>
  <c r="O108" i="1"/>
  <c r="P108" i="1"/>
  <c r="Q108" i="1"/>
  <c r="N108" i="1"/>
  <c r="D83" i="12"/>
  <c r="F83" i="12"/>
  <c r="D4" i="12"/>
  <c r="D5" i="12"/>
  <c r="C5" i="12"/>
  <c r="D6" i="12"/>
  <c r="C6" i="12"/>
  <c r="D7" i="12"/>
  <c r="C7" i="12"/>
  <c r="D350" i="12"/>
  <c r="C350" i="12"/>
  <c r="D349" i="12"/>
  <c r="C349" i="12"/>
  <c r="D348" i="12"/>
  <c r="C348" i="12"/>
  <c r="D347" i="12"/>
  <c r="C347" i="12"/>
  <c r="D346" i="12"/>
  <c r="C346" i="12"/>
  <c r="D345" i="12"/>
  <c r="C345" i="12"/>
  <c r="D344" i="12"/>
  <c r="C344" i="12"/>
  <c r="D343" i="12"/>
  <c r="C343" i="12"/>
  <c r="D342" i="12"/>
  <c r="C342" i="12"/>
  <c r="D341" i="12"/>
  <c r="C341" i="12"/>
  <c r="D340" i="12"/>
  <c r="C340" i="12"/>
  <c r="D339" i="12"/>
  <c r="C339" i="12"/>
  <c r="D338" i="12"/>
  <c r="C338" i="12"/>
  <c r="D337" i="12"/>
  <c r="C337" i="12"/>
  <c r="D336" i="12"/>
  <c r="C336" i="12"/>
  <c r="D335" i="12"/>
  <c r="C335" i="12"/>
  <c r="D334" i="12"/>
  <c r="C334" i="12"/>
  <c r="D333" i="12"/>
  <c r="C333" i="12"/>
  <c r="D332" i="12"/>
  <c r="C332" i="12"/>
  <c r="D331" i="12"/>
  <c r="C331" i="12"/>
  <c r="D330" i="12"/>
  <c r="C330" i="12"/>
  <c r="D329" i="12"/>
  <c r="C329" i="12"/>
  <c r="D328" i="12"/>
  <c r="C328" i="12"/>
  <c r="D327" i="12"/>
  <c r="C327" i="12"/>
  <c r="D326" i="12"/>
  <c r="C326" i="12"/>
  <c r="D325" i="12"/>
  <c r="C325" i="12"/>
  <c r="D324" i="12"/>
  <c r="C324" i="12"/>
  <c r="D323" i="12"/>
  <c r="C323" i="12"/>
  <c r="D322" i="12"/>
  <c r="C322" i="12"/>
  <c r="D321" i="12"/>
  <c r="C321" i="12"/>
  <c r="D320" i="12"/>
  <c r="C320" i="12"/>
  <c r="D319" i="12"/>
  <c r="C319" i="12"/>
  <c r="D318" i="12"/>
  <c r="C318" i="12"/>
  <c r="D317" i="12"/>
  <c r="C317" i="12"/>
  <c r="D316" i="12"/>
  <c r="C316" i="12"/>
  <c r="D315" i="12"/>
  <c r="C315" i="12"/>
  <c r="D314" i="12"/>
  <c r="C314" i="12"/>
  <c r="D313" i="12"/>
  <c r="C313" i="12"/>
  <c r="D312" i="12"/>
  <c r="C312" i="12"/>
  <c r="D311" i="12"/>
  <c r="C311" i="12"/>
  <c r="D310" i="12"/>
  <c r="C310" i="12"/>
  <c r="D309" i="12"/>
  <c r="C309" i="12"/>
  <c r="D308" i="12"/>
  <c r="C308" i="12"/>
  <c r="D307" i="12"/>
  <c r="C307" i="12"/>
  <c r="D306" i="12"/>
  <c r="C306" i="12"/>
  <c r="D305" i="12"/>
  <c r="C305" i="12"/>
  <c r="D304" i="12"/>
  <c r="C304" i="12"/>
  <c r="D303" i="12"/>
  <c r="C303" i="12"/>
  <c r="D302" i="12"/>
  <c r="C302" i="12"/>
  <c r="D301" i="12"/>
  <c r="C301" i="12"/>
  <c r="D300" i="12"/>
  <c r="C300" i="12"/>
  <c r="D299" i="12"/>
  <c r="C299" i="12"/>
  <c r="D298" i="12"/>
  <c r="C298" i="12"/>
  <c r="D297" i="12"/>
  <c r="C297" i="12"/>
  <c r="D296" i="12"/>
  <c r="C296" i="12"/>
  <c r="D295" i="12"/>
  <c r="C295" i="12"/>
  <c r="D294" i="12"/>
  <c r="C294" i="12"/>
  <c r="D293" i="12"/>
  <c r="C293" i="12"/>
  <c r="D292" i="12"/>
  <c r="C292" i="12"/>
  <c r="D291" i="12"/>
  <c r="C291" i="12"/>
  <c r="D290" i="12"/>
  <c r="C290" i="12"/>
  <c r="D289" i="12"/>
  <c r="C289" i="12"/>
  <c r="D288" i="12"/>
  <c r="C288" i="12"/>
  <c r="D287" i="12"/>
  <c r="C287" i="12"/>
  <c r="D286" i="12"/>
  <c r="C286" i="12"/>
  <c r="D285" i="12"/>
  <c r="C285" i="12"/>
  <c r="D284" i="12"/>
  <c r="C284" i="12"/>
  <c r="D283" i="12"/>
  <c r="C283" i="12"/>
  <c r="D282" i="12"/>
  <c r="C282" i="12"/>
  <c r="D281" i="12"/>
  <c r="C281" i="12"/>
  <c r="D280" i="12"/>
  <c r="C280" i="12"/>
  <c r="D279" i="12"/>
  <c r="C279" i="12"/>
  <c r="D278" i="12"/>
  <c r="C278" i="12"/>
  <c r="D277" i="12"/>
  <c r="C277" i="12"/>
  <c r="D276" i="12"/>
  <c r="C276" i="12"/>
  <c r="D275" i="12"/>
  <c r="C275" i="12"/>
  <c r="D274" i="12"/>
  <c r="C274" i="12"/>
  <c r="D273" i="12"/>
  <c r="C273" i="12"/>
  <c r="D272" i="12"/>
  <c r="C272" i="12"/>
  <c r="D271" i="12"/>
  <c r="C271" i="12"/>
  <c r="D270" i="12"/>
  <c r="C270" i="12"/>
  <c r="D269" i="12"/>
  <c r="C269" i="12"/>
  <c r="D268" i="12"/>
  <c r="C268" i="12"/>
  <c r="D267" i="12"/>
  <c r="C267" i="12"/>
  <c r="D266" i="12"/>
  <c r="C266" i="12"/>
  <c r="D265" i="12"/>
  <c r="C265" i="12"/>
  <c r="D264" i="12"/>
  <c r="C264" i="12"/>
  <c r="D263" i="12"/>
  <c r="C263" i="12"/>
  <c r="D262" i="12"/>
  <c r="C262" i="12"/>
  <c r="D261" i="12"/>
  <c r="C261" i="12"/>
  <c r="D260" i="12"/>
  <c r="C260" i="12"/>
  <c r="D259" i="12"/>
  <c r="C259" i="12"/>
  <c r="D258" i="12"/>
  <c r="C258" i="12"/>
  <c r="D257" i="12"/>
  <c r="C257" i="12"/>
  <c r="D256" i="12"/>
  <c r="C256" i="12"/>
  <c r="D255" i="12"/>
  <c r="C255" i="12"/>
  <c r="D254" i="12"/>
  <c r="C254" i="12"/>
  <c r="D253" i="12"/>
  <c r="C253" i="12"/>
  <c r="D252" i="12"/>
  <c r="C252" i="12"/>
  <c r="D251" i="12"/>
  <c r="C251" i="12"/>
  <c r="D250" i="12"/>
  <c r="C250" i="12"/>
  <c r="D249" i="12"/>
  <c r="C249" i="12"/>
  <c r="D248" i="12"/>
  <c r="C248" i="12"/>
  <c r="D247" i="12"/>
  <c r="C247" i="12"/>
  <c r="D246" i="12"/>
  <c r="C246" i="12"/>
  <c r="D245" i="12"/>
  <c r="C245" i="12"/>
  <c r="D244" i="12"/>
  <c r="C244" i="12"/>
  <c r="D243" i="12"/>
  <c r="C243" i="12"/>
  <c r="D242" i="12"/>
  <c r="C242" i="12"/>
  <c r="D241" i="12"/>
  <c r="C241" i="12"/>
  <c r="D240" i="12"/>
  <c r="C240" i="12"/>
  <c r="D239" i="12"/>
  <c r="C239" i="12"/>
  <c r="D238" i="12"/>
  <c r="C238" i="12"/>
  <c r="D237" i="12"/>
  <c r="C237" i="12"/>
  <c r="D236" i="12"/>
  <c r="C236" i="12"/>
  <c r="D235" i="12"/>
  <c r="C235" i="12"/>
  <c r="D234" i="12"/>
  <c r="C234" i="12"/>
  <c r="D233" i="12"/>
  <c r="C233" i="12"/>
  <c r="D232" i="12"/>
  <c r="C232" i="12"/>
  <c r="D231" i="12"/>
  <c r="C231" i="12"/>
  <c r="D230" i="12"/>
  <c r="C230" i="12"/>
  <c r="D229" i="12"/>
  <c r="C229" i="12"/>
  <c r="D228" i="12"/>
  <c r="C228" i="12"/>
  <c r="D227" i="12"/>
  <c r="C227" i="12"/>
  <c r="D226" i="12"/>
  <c r="C226" i="12"/>
  <c r="D225" i="12"/>
  <c r="C225" i="12"/>
  <c r="D224" i="12"/>
  <c r="C224" i="12"/>
  <c r="D223" i="12"/>
  <c r="C223" i="12"/>
  <c r="D222" i="12"/>
  <c r="C222" i="12"/>
  <c r="D221" i="12"/>
  <c r="C221" i="12"/>
  <c r="D220" i="12"/>
  <c r="C220" i="12"/>
  <c r="D219" i="12"/>
  <c r="C219" i="12"/>
  <c r="D218" i="12"/>
  <c r="C218" i="12"/>
  <c r="D217" i="12"/>
  <c r="C217" i="12"/>
  <c r="D216" i="12"/>
  <c r="C216" i="12"/>
  <c r="D215" i="12"/>
  <c r="C215" i="12"/>
  <c r="D214" i="12"/>
  <c r="C214" i="12"/>
  <c r="D213" i="12"/>
  <c r="C213" i="12"/>
  <c r="D212" i="12"/>
  <c r="C212" i="12"/>
  <c r="D211" i="12"/>
  <c r="C211" i="12"/>
  <c r="D210" i="12"/>
  <c r="C210" i="12"/>
  <c r="D209" i="12"/>
  <c r="C209" i="12"/>
  <c r="D208" i="12"/>
  <c r="C208" i="12"/>
  <c r="D207" i="12"/>
  <c r="C207" i="12"/>
  <c r="D206" i="12"/>
  <c r="C206" i="12"/>
  <c r="D205" i="12"/>
  <c r="C205" i="12"/>
  <c r="D204" i="12"/>
  <c r="C204" i="12"/>
  <c r="D203" i="12"/>
  <c r="C203" i="12"/>
  <c r="D202" i="12"/>
  <c r="C202" i="12"/>
  <c r="D201" i="12"/>
  <c r="C201" i="12"/>
  <c r="D200" i="12"/>
  <c r="C200" i="12"/>
  <c r="D199" i="12"/>
  <c r="C199" i="12"/>
  <c r="D198" i="12"/>
  <c r="C198" i="12"/>
  <c r="D197" i="12"/>
  <c r="C197" i="12"/>
  <c r="D196" i="12"/>
  <c r="C196" i="12"/>
  <c r="D195" i="12"/>
  <c r="C195" i="12"/>
  <c r="D194" i="12"/>
  <c r="C194" i="12"/>
  <c r="D193" i="12"/>
  <c r="C193" i="12"/>
  <c r="D192" i="12"/>
  <c r="C192" i="12"/>
  <c r="D191" i="12"/>
  <c r="C191" i="12"/>
  <c r="D190" i="12"/>
  <c r="C190" i="12"/>
  <c r="D189" i="12"/>
  <c r="C189" i="12"/>
  <c r="D188" i="12"/>
  <c r="C188" i="12"/>
  <c r="D187" i="12"/>
  <c r="C187" i="12"/>
  <c r="D186" i="12"/>
  <c r="C186" i="12"/>
  <c r="D185" i="12"/>
  <c r="C185" i="12"/>
  <c r="D184" i="12"/>
  <c r="C184" i="12"/>
  <c r="D183" i="12"/>
  <c r="C183" i="12"/>
  <c r="D182" i="12"/>
  <c r="C182" i="12"/>
  <c r="D181" i="12"/>
  <c r="C181" i="12"/>
  <c r="D180" i="12"/>
  <c r="C180" i="12"/>
  <c r="D179" i="12"/>
  <c r="C179" i="12"/>
  <c r="D178" i="12"/>
  <c r="C178" i="12"/>
  <c r="D177" i="12"/>
  <c r="C177" i="12"/>
  <c r="D176" i="12"/>
  <c r="C176" i="12"/>
  <c r="D175" i="12"/>
  <c r="C175" i="12"/>
  <c r="D174" i="12"/>
  <c r="C174" i="12"/>
  <c r="D173" i="12"/>
  <c r="C173" i="12"/>
  <c r="D172" i="12"/>
  <c r="C172" i="12"/>
  <c r="D171" i="12"/>
  <c r="C171" i="12"/>
  <c r="D170" i="12"/>
  <c r="C170" i="12"/>
  <c r="D169" i="12"/>
  <c r="C169" i="12"/>
  <c r="D168" i="12"/>
  <c r="C168" i="12"/>
  <c r="D167" i="12"/>
  <c r="C167" i="12"/>
  <c r="D166" i="12"/>
  <c r="C166" i="12"/>
  <c r="D165" i="12"/>
  <c r="C165" i="12"/>
  <c r="D164" i="12"/>
  <c r="C164" i="12"/>
  <c r="D163" i="12"/>
  <c r="C163" i="12"/>
  <c r="D162" i="12"/>
  <c r="C162" i="12"/>
  <c r="D161" i="12"/>
  <c r="C161" i="12"/>
  <c r="D160" i="12"/>
  <c r="C160" i="12"/>
  <c r="D159" i="12"/>
  <c r="C159" i="12"/>
  <c r="D158" i="12"/>
  <c r="C158" i="12"/>
  <c r="D157" i="12"/>
  <c r="C157" i="12"/>
  <c r="D156" i="12"/>
  <c r="C156" i="12"/>
  <c r="D155" i="12"/>
  <c r="C155" i="12"/>
  <c r="D154" i="12"/>
  <c r="C154" i="12"/>
  <c r="D153" i="12"/>
  <c r="C153" i="12"/>
  <c r="D152" i="12"/>
  <c r="C152" i="12"/>
  <c r="D151" i="12"/>
  <c r="C151" i="12"/>
  <c r="D150" i="12"/>
  <c r="C150" i="12"/>
  <c r="D149" i="12"/>
  <c r="C149" i="12"/>
  <c r="D148" i="12"/>
  <c r="C148" i="12"/>
  <c r="D147" i="12"/>
  <c r="C147" i="12"/>
  <c r="D146" i="12"/>
  <c r="C146" i="12"/>
  <c r="D145" i="12"/>
  <c r="C145" i="12"/>
  <c r="D144" i="12"/>
  <c r="C144" i="12"/>
  <c r="D143" i="12"/>
  <c r="C143" i="12"/>
  <c r="D142" i="12"/>
  <c r="C142" i="12"/>
  <c r="D141" i="12"/>
  <c r="C141" i="12"/>
  <c r="D140" i="12"/>
  <c r="C140" i="12"/>
  <c r="D139" i="12"/>
  <c r="C139" i="12"/>
  <c r="D138" i="12"/>
  <c r="C138" i="12"/>
  <c r="D137" i="12"/>
  <c r="C137" i="12"/>
  <c r="D136" i="12"/>
  <c r="C136" i="12"/>
  <c r="D135" i="12"/>
  <c r="C135" i="12"/>
  <c r="D134" i="12"/>
  <c r="C134" i="12"/>
  <c r="D133" i="12"/>
  <c r="C133" i="12"/>
  <c r="D132" i="12"/>
  <c r="C132" i="12"/>
  <c r="D131" i="12"/>
  <c r="C131" i="12"/>
  <c r="D130" i="12"/>
  <c r="C130" i="12"/>
  <c r="D129" i="12"/>
  <c r="C129" i="12"/>
  <c r="D128" i="12"/>
  <c r="C128" i="12"/>
  <c r="D127" i="12"/>
  <c r="C127" i="12"/>
  <c r="D126" i="12"/>
  <c r="C126" i="12"/>
  <c r="D125" i="12"/>
  <c r="C125" i="12"/>
  <c r="D124" i="12"/>
  <c r="C124" i="12"/>
  <c r="D123" i="12"/>
  <c r="C123" i="12"/>
  <c r="D122" i="12"/>
  <c r="C122" i="12"/>
  <c r="D121" i="12"/>
  <c r="C121" i="12"/>
  <c r="D120" i="12"/>
  <c r="C120" i="12"/>
  <c r="D119" i="12"/>
  <c r="C119" i="12"/>
  <c r="D118" i="12"/>
  <c r="C118" i="12"/>
  <c r="D117" i="12"/>
  <c r="C117" i="12"/>
  <c r="D116" i="12"/>
  <c r="C116" i="12"/>
  <c r="D115" i="12"/>
  <c r="C115" i="12"/>
  <c r="D114" i="12"/>
  <c r="C114" i="12"/>
  <c r="D113" i="12"/>
  <c r="C113" i="12"/>
  <c r="D112" i="12"/>
  <c r="C112" i="12"/>
  <c r="D111" i="12"/>
  <c r="C111" i="12"/>
  <c r="D110" i="12"/>
  <c r="C110" i="12"/>
  <c r="D109" i="12"/>
  <c r="C109" i="12"/>
  <c r="D108" i="12"/>
  <c r="C108" i="12"/>
  <c r="D107" i="12"/>
  <c r="C107" i="12"/>
  <c r="D106" i="12"/>
  <c r="C106" i="12"/>
  <c r="D105" i="12"/>
  <c r="C105" i="12"/>
  <c r="D104" i="12"/>
  <c r="C104" i="12"/>
  <c r="D103" i="12"/>
  <c r="C103" i="12"/>
  <c r="D102" i="12"/>
  <c r="C102" i="12"/>
  <c r="D101" i="12"/>
  <c r="C101" i="12"/>
  <c r="D100" i="12"/>
  <c r="C100" i="12"/>
  <c r="D99" i="12"/>
  <c r="C99" i="12"/>
  <c r="D98" i="12"/>
  <c r="C98" i="12"/>
  <c r="D97" i="12"/>
  <c r="C97" i="12"/>
  <c r="D96" i="12"/>
  <c r="C96" i="12"/>
  <c r="D95" i="12"/>
  <c r="C95" i="12"/>
  <c r="D94" i="12"/>
  <c r="C94" i="12"/>
  <c r="D93" i="12"/>
  <c r="C93" i="12"/>
  <c r="D92" i="12"/>
  <c r="C92" i="12"/>
  <c r="D91" i="12"/>
  <c r="C91" i="12"/>
  <c r="D90" i="12"/>
  <c r="C90" i="12"/>
  <c r="D89" i="12"/>
  <c r="C89" i="12"/>
  <c r="D88" i="12"/>
  <c r="C88" i="12"/>
  <c r="D87" i="12"/>
  <c r="C87" i="12"/>
  <c r="D86" i="12"/>
  <c r="C86" i="12"/>
  <c r="D85" i="12"/>
  <c r="C85" i="12"/>
  <c r="D84" i="12"/>
  <c r="C84" i="12"/>
  <c r="C83" i="12"/>
  <c r="D82" i="12"/>
  <c r="C82" i="12"/>
  <c r="D81" i="12"/>
  <c r="C81" i="12"/>
  <c r="D80" i="12"/>
  <c r="C80" i="12"/>
  <c r="D79" i="12"/>
  <c r="C79" i="12"/>
  <c r="D78" i="12"/>
  <c r="C78" i="12"/>
  <c r="D77" i="12"/>
  <c r="C77" i="12"/>
  <c r="D76" i="12"/>
  <c r="C76" i="12"/>
  <c r="D75" i="12"/>
  <c r="C75" i="12"/>
  <c r="D74" i="12"/>
  <c r="C74" i="12"/>
  <c r="D73" i="12"/>
  <c r="C73" i="12"/>
  <c r="D72" i="12"/>
  <c r="C72" i="12"/>
  <c r="D71" i="12"/>
  <c r="C71" i="12"/>
  <c r="D70" i="12"/>
  <c r="C70" i="12"/>
  <c r="D69" i="12"/>
  <c r="C69" i="12"/>
  <c r="D68" i="12"/>
  <c r="C68" i="12"/>
  <c r="D67" i="12"/>
  <c r="C67" i="12"/>
  <c r="D66" i="12"/>
  <c r="C66" i="12"/>
  <c r="D65" i="12"/>
  <c r="C65" i="12"/>
  <c r="D64" i="12"/>
  <c r="C64" i="12"/>
  <c r="D63" i="12"/>
  <c r="C63" i="12"/>
  <c r="D62" i="12"/>
  <c r="C62" i="12"/>
  <c r="D61" i="12"/>
  <c r="C61" i="12"/>
  <c r="D60" i="12"/>
  <c r="C60" i="12"/>
  <c r="D59" i="12"/>
  <c r="C59" i="12"/>
  <c r="D58" i="12"/>
  <c r="C58" i="12"/>
  <c r="D57" i="12"/>
  <c r="C57" i="12"/>
  <c r="D56" i="12"/>
  <c r="C56" i="12"/>
  <c r="D55" i="12"/>
  <c r="C55" i="12"/>
  <c r="D54" i="12"/>
  <c r="C54" i="12"/>
  <c r="D53" i="12"/>
  <c r="C53" i="12"/>
  <c r="D52" i="12"/>
  <c r="C52" i="12"/>
  <c r="D51" i="12"/>
  <c r="C51" i="12"/>
  <c r="D50" i="12"/>
  <c r="C50" i="12"/>
  <c r="D49" i="12"/>
  <c r="C49" i="12"/>
  <c r="D48" i="12"/>
  <c r="C48" i="12"/>
  <c r="D47" i="12"/>
  <c r="C47" i="12"/>
  <c r="D46" i="12"/>
  <c r="C46" i="12"/>
  <c r="D45" i="12"/>
  <c r="C45" i="12"/>
  <c r="D44" i="12"/>
  <c r="C44" i="12"/>
  <c r="D43" i="12"/>
  <c r="C43" i="12"/>
  <c r="D42" i="12"/>
  <c r="C42" i="12"/>
  <c r="D41" i="12"/>
  <c r="C41" i="12"/>
  <c r="D40" i="12"/>
  <c r="C40" i="12"/>
  <c r="D39" i="12"/>
  <c r="C39" i="12"/>
  <c r="D38" i="12"/>
  <c r="C38" i="12"/>
  <c r="D37" i="12"/>
  <c r="C37" i="12"/>
  <c r="D36" i="12"/>
  <c r="C36" i="12"/>
  <c r="D35" i="12"/>
  <c r="C35" i="12"/>
  <c r="D34" i="12"/>
  <c r="C34" i="12"/>
  <c r="D33" i="12"/>
  <c r="C33" i="12"/>
  <c r="D32" i="12"/>
  <c r="C32" i="12"/>
  <c r="D31" i="12"/>
  <c r="C31" i="12"/>
  <c r="D30" i="12"/>
  <c r="C30" i="12"/>
  <c r="D29" i="12"/>
  <c r="C29" i="12"/>
  <c r="D28" i="12"/>
  <c r="C28" i="12"/>
  <c r="D27" i="12"/>
  <c r="C27" i="12"/>
  <c r="D26" i="12"/>
  <c r="C26" i="12"/>
  <c r="D25" i="12"/>
  <c r="C25" i="12"/>
  <c r="D24" i="12"/>
  <c r="C24" i="12"/>
  <c r="D23" i="12"/>
  <c r="C23" i="12"/>
  <c r="D22" i="12"/>
  <c r="C22" i="12"/>
  <c r="D21" i="12"/>
  <c r="C21" i="12"/>
  <c r="D20" i="12"/>
  <c r="C20" i="12"/>
  <c r="D19" i="12"/>
  <c r="C19" i="12"/>
  <c r="D18" i="12"/>
  <c r="C18" i="12"/>
  <c r="D17" i="12"/>
  <c r="C17" i="12"/>
  <c r="D16" i="12"/>
  <c r="C16" i="12"/>
  <c r="D15" i="12"/>
  <c r="C15" i="12"/>
  <c r="D14" i="12"/>
  <c r="C14" i="12"/>
  <c r="D13" i="12"/>
  <c r="C13" i="12"/>
  <c r="D12" i="12"/>
  <c r="C12" i="12"/>
  <c r="D11" i="12"/>
  <c r="C11" i="12"/>
  <c r="D10" i="12"/>
  <c r="C10" i="12"/>
  <c r="D9" i="12"/>
  <c r="C9" i="12"/>
  <c r="D8" i="12"/>
  <c r="C8" i="12"/>
</calcChain>
</file>

<file path=xl/sharedStrings.xml><?xml version="1.0" encoding="utf-8"?>
<sst xmlns="http://schemas.openxmlformats.org/spreadsheetml/2006/main" count="200" uniqueCount="95">
  <si>
    <t>Rank</t>
  </si>
  <si>
    <t>High</t>
  </si>
  <si>
    <t>Net (ABC) Margin Realized</t>
  </si>
  <si>
    <t>Low</t>
  </si>
  <si>
    <t>Cost to Serve</t>
  </si>
  <si>
    <t xml:space="preserve">Types of Customers </t>
  </si>
  <si>
    <t>Passive</t>
  </si>
  <si>
    <t>Price-sensitive</t>
  </si>
  <si>
    <t>Costly to serve</t>
  </si>
  <si>
    <t>Gross Profit</t>
  </si>
  <si>
    <t>Mapping Customer Profitability</t>
  </si>
  <si>
    <t>The Whale Curve of Customer Profitability</t>
  </si>
  <si>
    <t>=</t>
  </si>
  <si>
    <t>Costly to serve, but pay top dollar</t>
  </si>
  <si>
    <t>Price-sensitive and few special demands</t>
  </si>
  <si>
    <t>Leverage their buying power, low pirce and lots of customized service and features</t>
  </si>
  <si>
    <t>Product is crucial and good supplier match</t>
  </si>
  <si>
    <t>Accumulated</t>
  </si>
  <si>
    <t>X - Axis</t>
  </si>
  <si>
    <t>Costumers Details</t>
  </si>
  <si>
    <t>Profits</t>
  </si>
  <si>
    <t>Losses</t>
  </si>
  <si>
    <t>Aggressive</t>
  </si>
  <si>
    <t>Actual Net Profit</t>
  </si>
  <si>
    <t>Net Margin</t>
  </si>
  <si>
    <t>Costumers</t>
  </si>
  <si>
    <t>Total Net Margin</t>
  </si>
  <si>
    <t>Summary</t>
  </si>
  <si>
    <t>Mapping Customer Profitability shows one additional way to summarize the net contribution from each customer. A customer's position in this diagram is determined by two parameters, the x and y coordinates. The y or vertical position is determined by the gross margins from all products sold to the customer. The gross margin equals the net revenues received (after deducting all discounts and allowances in the pricing waterfall) less all costs of producing the products purchased by the customer during the period. The costs come from the company's activity-based costing system so the represent the cost of the actual demands on the company's resources to develop and produce the products oerchased by the customer. The x or horziontal position represents the sum of all MSDA costs associated with serving the customer and processing and fulfilling its orders. Customers aboce the diagonal line are profitable. Those below are unprofitable; that is, the gross margins from the products and services sold do not cover all the costs required to market, sell, distribute to, and service the customer.</t>
  </si>
  <si>
    <t>Numbers of Costumers</t>
  </si>
  <si>
    <t>Cumulative</t>
  </si>
  <si>
    <t xml:space="preserve">Cumulative % </t>
  </si>
  <si>
    <t>A</t>
  </si>
  <si>
    <t>B</t>
  </si>
  <si>
    <t>C</t>
  </si>
  <si>
    <t>D</t>
  </si>
  <si>
    <t>E</t>
  </si>
  <si>
    <t>F</t>
  </si>
  <si>
    <t>G</t>
  </si>
  <si>
    <t>H</t>
  </si>
  <si>
    <t>J</t>
  </si>
  <si>
    <t>K</t>
  </si>
  <si>
    <t>Revenue</t>
  </si>
  <si>
    <t>ABC - Product Costs</t>
  </si>
  <si>
    <t>Gross profit</t>
  </si>
  <si>
    <t>Gross profit in %</t>
  </si>
  <si>
    <t>Cost to serve costs</t>
  </si>
  <si>
    <t>Cost to serve costs in %</t>
  </si>
  <si>
    <t>Item</t>
  </si>
  <si>
    <t>Sales</t>
  </si>
  <si>
    <t>Order Getting costs</t>
  </si>
  <si>
    <t>Order Handling Costs</t>
  </si>
  <si>
    <t>Producing  non stocked units</t>
  </si>
  <si>
    <t>Total</t>
  </si>
  <si>
    <t>Items</t>
  </si>
  <si>
    <t>Net margin</t>
  </si>
  <si>
    <t>Net margin in %</t>
  </si>
  <si>
    <t>%</t>
  </si>
  <si>
    <t>Customers Details</t>
  </si>
  <si>
    <t>Calculations</t>
  </si>
  <si>
    <t>Sorted customers and drawing the graph</t>
  </si>
  <si>
    <t>Turnover and Product Costs</t>
  </si>
  <si>
    <t>Positiv Net Margin</t>
  </si>
  <si>
    <t>Customers</t>
  </si>
  <si>
    <t>Net Margin %</t>
  </si>
  <si>
    <t>Cost to Serve %</t>
  </si>
  <si>
    <t>&lt;--------- HERE YOU MUST INSERT THE VARIOUS COSTUMERS YOURSELF.  AFTER HOW MUCH GROSS PROFIT THEY GIVE AND HOW HIGH THEIR COST TO SERVE ARE</t>
  </si>
  <si>
    <t>Costumers Ranked From Most-to-Least Profitable</t>
  </si>
  <si>
    <t>Help Calculations</t>
  </si>
  <si>
    <t>Nr.</t>
  </si>
  <si>
    <t>Mærsk</t>
  </si>
  <si>
    <t>Carlsberg</t>
  </si>
  <si>
    <t>Coloplast</t>
  </si>
  <si>
    <t>Dansk Bank</t>
  </si>
  <si>
    <t>DSV</t>
  </si>
  <si>
    <t>FLSmidth</t>
  </si>
  <si>
    <t xml:space="preserve">Lundbeck </t>
  </si>
  <si>
    <t>Jyske Bank</t>
  </si>
  <si>
    <t>Vestas</t>
  </si>
  <si>
    <t>Nordea</t>
  </si>
  <si>
    <t>Only fill out the orange cells, the order of the customers doesnt matter</t>
  </si>
  <si>
    <t>Gross Profit %</t>
  </si>
  <si>
    <t>Exsample of a task</t>
  </si>
  <si>
    <t>Danske Bank</t>
  </si>
  <si>
    <t>Colopast</t>
  </si>
  <si>
    <t>Lundbæk</t>
  </si>
  <si>
    <t>FLSmith</t>
  </si>
  <si>
    <t>www.erhvervslearn.dk</t>
  </si>
  <si>
    <t>X</t>
  </si>
  <si>
    <t>Y</t>
  </si>
  <si>
    <t>First time over 100%</t>
  </si>
  <si>
    <t>Lookup</t>
  </si>
  <si>
    <t>Fra</t>
  </si>
  <si>
    <t>til</t>
  </si>
  <si>
    <t>Vælg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</si>
</sst>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_ ;\-#,##0\ "/>
    <numFmt numFmtId="166" formatCode="#,##0.000"/>
    <numFmt numFmtId="167" formatCode="0.0%"/>
  </numFmts>
  <fonts count="24" x14ac:knownFonts="1">
    <font>
      <sz val="11"/>
      <color theme="1"/>
      <name val="Calibri"/>
      <family val="2"/>
      <scheme val="minor"/>
    </font>
    <font>
      <sz val="11"/>
      <color theme="1"/>
      <name val="Calibri"/>
      <family val="2"/>
      <scheme val="minor"/>
    </font>
    <font>
      <sz val="12"/>
      <color rgb="FF000000"/>
      <name val="Calibri"/>
      <family val="2"/>
      <scheme val="minor"/>
    </font>
    <font>
      <sz val="14"/>
      <color theme="1"/>
      <name val="Calibri"/>
      <family val="2"/>
      <scheme val="minor"/>
    </font>
    <font>
      <sz val="12"/>
      <color theme="1"/>
      <name val="Calibri"/>
      <family val="2"/>
      <scheme val="minor"/>
    </font>
    <font>
      <sz val="11"/>
      <color rgb="FF000000"/>
      <name val="Calibri"/>
      <family val="2"/>
      <scheme val="minor"/>
    </font>
    <font>
      <b/>
      <sz val="11"/>
      <color theme="1"/>
      <name val="Calibri"/>
      <family val="2"/>
      <scheme val="minor"/>
    </font>
    <font>
      <b/>
      <sz val="22"/>
      <color theme="1"/>
      <name val="Calibri"/>
      <family val="2"/>
      <scheme val="minor"/>
    </font>
    <font>
      <b/>
      <sz val="16"/>
      <color theme="1"/>
      <name val="Calibri"/>
      <family val="2"/>
      <scheme val="minor"/>
    </font>
    <font>
      <b/>
      <sz val="14"/>
      <color rgb="FF000000"/>
      <name val="Calibri"/>
      <family val="2"/>
      <scheme val="minor"/>
    </font>
    <font>
      <sz val="11"/>
      <color theme="0"/>
      <name val="Calibri"/>
      <family val="2"/>
      <scheme val="minor"/>
    </font>
    <font>
      <b/>
      <sz val="12"/>
      <color theme="1" tint="0.249977111117893"/>
      <name val="Calibri"/>
      <family val="2"/>
      <scheme val="minor"/>
    </font>
    <font>
      <b/>
      <sz val="20"/>
      <color theme="1" tint="0.249977111117893"/>
      <name val="Cambria"/>
      <family val="1"/>
      <scheme val="major"/>
    </font>
    <font>
      <b/>
      <sz val="12"/>
      <color theme="1" tint="0.249977111117893"/>
      <name val="Cambria"/>
      <family val="1"/>
      <scheme val="major"/>
    </font>
    <font>
      <b/>
      <sz val="11"/>
      <color theme="1" tint="0.249977111117893"/>
      <name val="Cambria"/>
      <family val="1"/>
      <scheme val="major"/>
    </font>
    <font>
      <b/>
      <sz val="22"/>
      <color theme="1" tint="0.249977111117893"/>
      <name val="Cambria"/>
      <family val="1"/>
      <scheme val="major"/>
    </font>
    <font>
      <u/>
      <sz val="11"/>
      <color theme="10"/>
      <name val="Calibri"/>
      <family val="2"/>
      <scheme val="minor"/>
    </font>
    <font>
      <u/>
      <sz val="36"/>
      <color theme="0"/>
      <name val="Calibri"/>
      <family val="2"/>
      <scheme val="minor"/>
    </font>
    <font>
      <u/>
      <sz val="36"/>
      <color theme="0"/>
      <name val="Arial"/>
      <family val="2"/>
    </font>
    <font>
      <b/>
      <sz val="20"/>
      <color theme="0"/>
      <name val="Cambria"/>
      <family val="1"/>
      <scheme val="major"/>
    </font>
    <font>
      <b/>
      <sz val="11"/>
      <name val="Calibri"/>
      <family val="2"/>
    </font>
    <font>
      <sz val="11"/>
      <name val="Calibri"/>
      <family val="2"/>
      <scheme val="minor"/>
    </font>
    <font>
      <b/>
      <sz val="22"/>
      <color theme="0"/>
      <name val="Calibri"/>
      <family val="2"/>
      <scheme val="minor"/>
    </font>
    <font>
      <b/>
      <sz val="16"/>
      <color theme="0"/>
      <name val="Cambria"/>
      <family val="1"/>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285"/>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FF66"/>
        <bgColor indexed="64"/>
      </patternFill>
    </fill>
    <fill>
      <patternFill patternType="solid">
        <fgColor rgb="FFCE4136"/>
        <bgColor indexed="64"/>
      </patternFill>
    </fill>
    <fill>
      <patternFill patternType="solid">
        <fgColor rgb="FF00C85A"/>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97">
    <xf numFmtId="0" fontId="0" fillId="0" borderId="0" xfId="0"/>
    <xf numFmtId="0" fontId="0" fillId="2" borderId="0" xfId="0" applyFill="1"/>
    <xf numFmtId="0" fontId="0" fillId="2" borderId="0" xfId="0" applyFill="1" applyBorder="1"/>
    <xf numFmtId="0" fontId="7" fillId="2" borderId="0" xfId="0" applyFont="1" applyFill="1" applyAlignment="1">
      <alignment horizontal="left"/>
    </xf>
    <xf numFmtId="0" fontId="0" fillId="2" borderId="0" xfId="0" applyFill="1" applyAlignment="1">
      <alignment horizontal="left"/>
    </xf>
    <xf numFmtId="9" fontId="0" fillId="2" borderId="0" xfId="2" applyFont="1" applyFill="1"/>
    <xf numFmtId="9" fontId="0" fillId="2" borderId="0" xfId="0" applyNumberFormat="1" applyFill="1" applyAlignment="1">
      <alignment horizontal="right"/>
    </xf>
    <xf numFmtId="9" fontId="0" fillId="2" borderId="0" xfId="0" applyNumberFormat="1" applyFill="1" applyAlignment="1"/>
    <xf numFmtId="0" fontId="6" fillId="2" borderId="0" xfId="0" applyFont="1" applyFill="1" applyBorder="1" applyAlignment="1">
      <alignment horizontal="right"/>
    </xf>
    <xf numFmtId="0" fontId="6" fillId="2" borderId="0" xfId="0" applyFont="1" applyFill="1" applyAlignment="1">
      <alignment horizontal="right"/>
    </xf>
    <xf numFmtId="0" fontId="4" fillId="2" borderId="0" xfId="0" applyFont="1" applyFill="1"/>
    <xf numFmtId="0" fontId="6" fillId="2" borderId="0" xfId="0" applyFont="1" applyFill="1" applyAlignment="1">
      <alignment horizontal="left"/>
    </xf>
    <xf numFmtId="0" fontId="0" fillId="2" borderId="0" xfId="0" applyFill="1" applyAlignment="1">
      <alignment horizontal="center"/>
    </xf>
    <xf numFmtId="0" fontId="7" fillId="2" borderId="0" xfId="0" applyFont="1" applyFill="1" applyAlignment="1">
      <alignment horizontal="left"/>
    </xf>
    <xf numFmtId="0" fontId="6" fillId="2" borderId="0" xfId="0" applyFont="1" applyFill="1"/>
    <xf numFmtId="3" fontId="6" fillId="2" borderId="0" xfId="0" applyNumberFormat="1" applyFont="1" applyFill="1" applyBorder="1" applyAlignment="1"/>
    <xf numFmtId="3" fontId="0" fillId="2" borderId="0" xfId="0" applyNumberFormat="1" applyFill="1"/>
    <xf numFmtId="0" fontId="0" fillId="2" borderId="0" xfId="0" applyFill="1" applyAlignment="1">
      <alignment horizontal="center" vertical="center" wrapText="1"/>
    </xf>
    <xf numFmtId="0" fontId="9" fillId="2" borderId="0" xfId="0" applyFont="1" applyFill="1" applyBorder="1" applyAlignment="1"/>
    <xf numFmtId="0" fontId="0" fillId="2" borderId="0" xfId="0" applyFill="1" applyAlignment="1">
      <alignment wrapText="1"/>
    </xf>
    <xf numFmtId="3" fontId="10" fillId="2" borderId="0" xfId="0" applyNumberFormat="1" applyFont="1" applyFill="1"/>
    <xf numFmtId="9" fontId="0" fillId="0" borderId="0" xfId="2" applyFont="1"/>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1" xfId="0" applyFill="1" applyBorder="1" applyAlignment="1">
      <alignment horizontal="center"/>
    </xf>
    <xf numFmtId="3" fontId="0" fillId="2" borderId="1" xfId="0" applyNumberFormat="1" applyFill="1" applyBorder="1" applyAlignment="1">
      <alignment horizontal="center"/>
    </xf>
    <xf numFmtId="3" fontId="4" fillId="2" borderId="1" xfId="0" applyNumberFormat="1" applyFont="1" applyFill="1" applyBorder="1"/>
    <xf numFmtId="0" fontId="0" fillId="4" borderId="1" xfId="0" applyFill="1" applyBorder="1" applyAlignment="1">
      <alignment horizontal="center"/>
    </xf>
    <xf numFmtId="3" fontId="4" fillId="4" borderId="1" xfId="0" applyNumberFormat="1" applyFont="1" applyFill="1" applyBorder="1" applyAlignment="1">
      <alignment horizontal="right"/>
    </xf>
    <xf numFmtId="3" fontId="4" fillId="4" borderId="1" xfId="1" applyNumberFormat="1" applyFont="1" applyFill="1" applyBorder="1"/>
    <xf numFmtId="3" fontId="4" fillId="4" borderId="1" xfId="0" applyNumberFormat="1" applyFont="1" applyFill="1" applyBorder="1"/>
    <xf numFmtId="0" fontId="0" fillId="3" borderId="1" xfId="0" applyFont="1" applyFill="1" applyBorder="1" applyAlignment="1">
      <alignment horizontal="center" vertical="center" wrapText="1"/>
    </xf>
    <xf numFmtId="0" fontId="0" fillId="2" borderId="1" xfId="0" applyFont="1" applyFill="1" applyBorder="1" applyAlignment="1">
      <alignment horizontal="left" vertical="center"/>
    </xf>
    <xf numFmtId="3" fontId="0" fillId="2" borderId="1" xfId="0" applyNumberFormat="1" applyFont="1" applyFill="1" applyBorder="1" applyAlignment="1">
      <alignment horizontal="right" vertical="center"/>
    </xf>
    <xf numFmtId="3" fontId="0" fillId="2" borderId="1" xfId="0" applyNumberFormat="1" applyFont="1" applyFill="1" applyBorder="1" applyAlignment="1">
      <alignment horizontal="center" vertical="center"/>
    </xf>
    <xf numFmtId="3" fontId="0" fillId="2" borderId="1" xfId="0" applyNumberFormat="1" applyFont="1" applyFill="1" applyBorder="1" applyAlignment="1">
      <alignment horizontal="left" vertical="center"/>
    </xf>
    <xf numFmtId="164" fontId="0" fillId="2" borderId="1" xfId="1" applyNumberFormat="1" applyFont="1" applyFill="1" applyBorder="1" applyAlignment="1">
      <alignment vertical="center"/>
    </xf>
    <xf numFmtId="9" fontId="0" fillId="2" borderId="1" xfId="2" applyFont="1" applyFill="1" applyBorder="1" applyAlignment="1">
      <alignment vertical="center"/>
    </xf>
    <xf numFmtId="9" fontId="0" fillId="2" borderId="1" xfId="0" applyNumberFormat="1" applyFont="1" applyFill="1" applyBorder="1" applyAlignment="1">
      <alignment horizontal="center"/>
    </xf>
    <xf numFmtId="9" fontId="0" fillId="2" borderId="1" xfId="2" applyFont="1" applyFill="1" applyBorder="1" applyAlignment="1">
      <alignment horizontal="center"/>
    </xf>
    <xf numFmtId="165" fontId="0" fillId="2" borderId="1" xfId="1" applyNumberFormat="1" applyFont="1" applyFill="1" applyBorder="1" applyAlignment="1">
      <alignment horizontal="center"/>
    </xf>
    <xf numFmtId="0" fontId="0" fillId="2" borderId="1" xfId="0" applyFont="1" applyFill="1" applyBorder="1" applyAlignment="1">
      <alignment horizontal="center"/>
    </xf>
    <xf numFmtId="165" fontId="0" fillId="2" borderId="1" xfId="1" applyNumberFormat="1" applyFont="1" applyFill="1" applyBorder="1" applyAlignment="1">
      <alignment horizontal="right"/>
    </xf>
    <xf numFmtId="165" fontId="0" fillId="2" borderId="1" xfId="1" applyNumberFormat="1" applyFont="1" applyFill="1" applyBorder="1" applyAlignment="1"/>
    <xf numFmtId="0" fontId="0" fillId="2" borderId="1" xfId="0" applyFont="1" applyFill="1" applyBorder="1"/>
    <xf numFmtId="43" fontId="1" fillId="2" borderId="1" xfId="1" applyFont="1" applyFill="1" applyBorder="1" applyAlignment="1"/>
    <xf numFmtId="9" fontId="1" fillId="2" borderId="1" xfId="2" applyFont="1" applyFill="1" applyBorder="1"/>
    <xf numFmtId="0" fontId="0" fillId="2" borderId="1" xfId="0" applyFont="1" applyFill="1" applyBorder="1" applyAlignment="1">
      <alignment horizontal="center" vertical="center"/>
    </xf>
    <xf numFmtId="0" fontId="0" fillId="5" borderId="2" xfId="0" applyFill="1" applyBorder="1"/>
    <xf numFmtId="0" fontId="0" fillId="5" borderId="4" xfId="0" applyFill="1" applyBorder="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applyAlignment="1">
      <alignment horizontal="center" vertical="center"/>
    </xf>
    <xf numFmtId="0" fontId="0" fillId="5" borderId="8" xfId="0" applyFill="1" applyBorder="1"/>
    <xf numFmtId="0" fontId="0" fillId="5" borderId="9" xfId="0" applyFill="1" applyBorder="1"/>
    <xf numFmtId="0" fontId="0" fillId="6" borderId="2" xfId="0" applyFill="1" applyBorder="1"/>
    <xf numFmtId="0" fontId="0" fillId="6" borderId="4" xfId="0" applyFill="1" applyBorder="1"/>
    <xf numFmtId="0" fontId="0" fillId="6" borderId="5" xfId="0" applyFill="1" applyBorder="1"/>
    <xf numFmtId="0" fontId="0" fillId="6" borderId="0" xfId="0" applyFill="1" applyBorder="1"/>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0" fontId="0" fillId="7" borderId="2" xfId="0" applyFill="1" applyBorder="1"/>
    <xf numFmtId="0" fontId="0" fillId="7" borderId="4" xfId="0" applyFill="1" applyBorder="1"/>
    <xf numFmtId="0" fontId="0" fillId="7" borderId="5" xfId="0" applyFill="1" applyBorder="1"/>
    <xf numFmtId="0" fontId="0" fillId="7" borderId="0" xfId="0" applyFill="1" applyBorder="1"/>
    <xf numFmtId="0" fontId="0" fillId="7" borderId="6" xfId="0" applyFill="1" applyBorder="1"/>
    <xf numFmtId="0" fontId="0" fillId="7" borderId="7" xfId="0" applyFill="1" applyBorder="1"/>
    <xf numFmtId="0" fontId="0" fillId="7" borderId="8" xfId="0" applyFill="1" applyBorder="1"/>
    <xf numFmtId="0" fontId="0" fillId="7" borderId="9" xfId="0" applyFill="1" applyBorder="1"/>
    <xf numFmtId="0" fontId="0" fillId="8" borderId="2" xfId="0" applyFill="1" applyBorder="1"/>
    <xf numFmtId="0" fontId="0" fillId="8" borderId="4" xfId="0" applyFill="1" applyBorder="1"/>
    <xf numFmtId="0" fontId="0" fillId="8" borderId="5" xfId="0" applyFill="1" applyBorder="1"/>
    <xf numFmtId="0" fontId="0" fillId="8" borderId="0" xfId="0" applyFill="1" applyBorder="1"/>
    <xf numFmtId="0" fontId="0" fillId="8" borderId="6" xfId="0" applyFill="1" applyBorder="1"/>
    <xf numFmtId="0" fontId="0" fillId="8" borderId="7" xfId="0" applyFill="1" applyBorder="1"/>
    <xf numFmtId="0" fontId="0" fillId="8" borderId="8" xfId="0" applyFill="1" applyBorder="1"/>
    <xf numFmtId="0" fontId="0" fillId="8" borderId="9" xfId="0" applyFill="1" applyBorder="1"/>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3" fontId="5" fillId="2" borderId="30" xfId="0" applyNumberFormat="1" applyFont="1" applyFill="1" applyBorder="1" applyAlignment="1">
      <alignment horizontal="right"/>
    </xf>
    <xf numFmtId="3" fontId="5" fillId="2" borderId="31" xfId="0" applyNumberFormat="1" applyFont="1" applyFill="1" applyBorder="1" applyAlignment="1">
      <alignment horizontal="right"/>
    </xf>
    <xf numFmtId="3" fontId="5" fillId="2" borderId="32" xfId="0" applyNumberFormat="1" applyFont="1" applyFill="1" applyBorder="1" applyAlignment="1">
      <alignment horizontal="right"/>
    </xf>
    <xf numFmtId="3" fontId="5" fillId="7" borderId="21" xfId="0" applyNumberFormat="1" applyFont="1" applyFill="1" applyBorder="1" applyAlignment="1">
      <alignment horizontal="right"/>
    </xf>
    <xf numFmtId="3" fontId="5" fillId="7" borderId="22" xfId="0" applyNumberFormat="1" applyFont="1" applyFill="1" applyBorder="1" applyAlignment="1">
      <alignment horizontal="right"/>
    </xf>
    <xf numFmtId="3" fontId="5" fillId="7" borderId="7" xfId="0" applyNumberFormat="1" applyFont="1" applyFill="1" applyBorder="1" applyAlignment="1">
      <alignment horizontal="right"/>
    </xf>
    <xf numFmtId="3" fontId="5" fillId="7" borderId="16" xfId="0" applyNumberFormat="1" applyFont="1" applyFill="1" applyBorder="1" applyAlignment="1">
      <alignment horizontal="right"/>
    </xf>
    <xf numFmtId="3" fontId="5" fillId="7" borderId="1" xfId="0" applyNumberFormat="1" applyFont="1" applyFill="1" applyBorder="1" applyAlignment="1">
      <alignment horizontal="right"/>
    </xf>
    <xf numFmtId="3" fontId="5" fillId="7" borderId="10" xfId="0" applyNumberFormat="1" applyFont="1" applyFill="1" applyBorder="1" applyAlignment="1">
      <alignment horizontal="right"/>
    </xf>
    <xf numFmtId="3" fontId="5" fillId="7" borderId="18" xfId="0" applyNumberFormat="1" applyFont="1" applyFill="1" applyBorder="1" applyAlignment="1">
      <alignment horizontal="right"/>
    </xf>
    <xf numFmtId="3" fontId="5" fillId="7" borderId="19" xfId="0" applyNumberFormat="1" applyFont="1" applyFill="1" applyBorder="1" applyAlignment="1">
      <alignment horizontal="right"/>
    </xf>
    <xf numFmtId="3" fontId="5" fillId="7" borderId="29" xfId="0" applyNumberFormat="1" applyFont="1" applyFill="1" applyBorder="1" applyAlignment="1">
      <alignment horizontal="right"/>
    </xf>
    <xf numFmtId="0" fontId="5" fillId="7" borderId="21" xfId="0" applyFont="1" applyFill="1" applyBorder="1" applyAlignment="1">
      <alignment horizontal="center"/>
    </xf>
    <xf numFmtId="3" fontId="5" fillId="7" borderId="23" xfId="0" applyNumberFormat="1" applyFont="1" applyFill="1" applyBorder="1" applyAlignment="1">
      <alignment horizontal="right"/>
    </xf>
    <xf numFmtId="0" fontId="5" fillId="7" borderId="16" xfId="0" applyFont="1" applyFill="1" applyBorder="1" applyAlignment="1">
      <alignment horizontal="center"/>
    </xf>
    <xf numFmtId="3" fontId="5" fillId="7" borderId="17" xfId="0" applyNumberFormat="1" applyFont="1" applyFill="1" applyBorder="1" applyAlignment="1">
      <alignment horizontal="right"/>
    </xf>
    <xf numFmtId="0" fontId="5" fillId="7" borderId="16" xfId="0" applyFont="1" applyFill="1" applyBorder="1" applyAlignment="1">
      <alignment horizontal="center" wrapText="1"/>
    </xf>
    <xf numFmtId="0" fontId="5" fillId="7" borderId="18" xfId="0" applyFont="1" applyFill="1" applyBorder="1" applyAlignment="1">
      <alignment horizontal="center"/>
    </xf>
    <xf numFmtId="3" fontId="5" fillId="7" borderId="20" xfId="0" applyNumberFormat="1" applyFont="1" applyFill="1" applyBorder="1" applyAlignment="1">
      <alignment horizontal="right"/>
    </xf>
    <xf numFmtId="0" fontId="5" fillId="2" borderId="21" xfId="0" applyFont="1" applyFill="1" applyBorder="1" applyAlignment="1">
      <alignment horizontal="center"/>
    </xf>
    <xf numFmtId="3" fontId="5" fillId="2" borderId="22" xfId="0" applyNumberFormat="1" applyFont="1" applyFill="1" applyBorder="1" applyAlignment="1">
      <alignment horizontal="right"/>
    </xf>
    <xf numFmtId="9" fontId="5" fillId="2" borderId="22" xfId="0" applyNumberFormat="1" applyFont="1" applyFill="1" applyBorder="1" applyAlignment="1">
      <alignment horizontal="right"/>
    </xf>
    <xf numFmtId="9" fontId="5" fillId="2" borderId="23" xfId="0" applyNumberFormat="1" applyFont="1" applyFill="1" applyBorder="1" applyAlignment="1">
      <alignment horizontal="right"/>
    </xf>
    <xf numFmtId="3" fontId="5" fillId="2" borderId="1" xfId="0" applyNumberFormat="1" applyFont="1" applyFill="1" applyBorder="1" applyAlignment="1">
      <alignment horizontal="right"/>
    </xf>
    <xf numFmtId="9" fontId="5" fillId="2" borderId="1" xfId="0" applyNumberFormat="1" applyFont="1" applyFill="1" applyBorder="1" applyAlignment="1">
      <alignment horizontal="right"/>
    </xf>
    <xf numFmtId="0" fontId="5" fillId="2" borderId="33" xfId="0" applyFont="1" applyFill="1" applyBorder="1" applyAlignment="1">
      <alignment horizontal="center"/>
    </xf>
    <xf numFmtId="3" fontId="5" fillId="2" borderId="19" xfId="0" applyNumberFormat="1" applyFont="1" applyFill="1" applyBorder="1" applyAlignment="1">
      <alignment horizontal="right"/>
    </xf>
    <xf numFmtId="9" fontId="5" fillId="2" borderId="19" xfId="0" applyNumberFormat="1" applyFont="1" applyFill="1" applyBorder="1" applyAlignment="1">
      <alignment horizontal="right"/>
    </xf>
    <xf numFmtId="9" fontId="5" fillId="2" borderId="34" xfId="0" applyNumberFormat="1" applyFont="1" applyFill="1" applyBorder="1" applyAlignment="1">
      <alignment horizontal="right"/>
    </xf>
    <xf numFmtId="0" fontId="5" fillId="7" borderId="11" xfId="0" applyFont="1" applyFill="1" applyBorder="1" applyAlignment="1">
      <alignment horizontal="right"/>
    </xf>
    <xf numFmtId="0" fontId="5" fillId="7" borderId="27" xfId="0" applyFont="1" applyFill="1" applyBorder="1" applyAlignment="1">
      <alignment horizontal="right"/>
    </xf>
    <xf numFmtId="0" fontId="5" fillId="2" borderId="1" xfId="0" applyFont="1" applyFill="1" applyBorder="1" applyAlignment="1">
      <alignment horizontal="right"/>
    </xf>
    <xf numFmtId="9" fontId="5" fillId="2" borderId="17" xfId="0" applyNumberFormat="1" applyFont="1" applyFill="1" applyBorder="1" applyAlignment="1">
      <alignment horizontal="right"/>
    </xf>
    <xf numFmtId="9" fontId="5" fillId="2" borderId="20" xfId="0" applyNumberFormat="1" applyFont="1" applyFill="1" applyBorder="1" applyAlignment="1">
      <alignment horizontal="right"/>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2" borderId="1" xfId="0" applyFont="1" applyFill="1" applyBorder="1" applyAlignment="1">
      <alignment horizontal="right"/>
    </xf>
    <xf numFmtId="0" fontId="0" fillId="2" borderId="1" xfId="0" applyFont="1" applyFill="1" applyBorder="1" applyAlignment="1">
      <alignment horizontal="right" vertical="center" wrapText="1"/>
    </xf>
    <xf numFmtId="0" fontId="0" fillId="3" borderId="11" xfId="0" applyFont="1" applyFill="1" applyBorder="1"/>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9" fontId="1" fillId="3" borderId="11" xfId="2" applyFont="1" applyFill="1" applyBorder="1" applyAlignment="1">
      <alignment horizontal="center" vertical="center" wrapText="1"/>
    </xf>
    <xf numFmtId="0" fontId="12" fillId="2" borderId="0" xfId="0" applyFont="1" applyFill="1" applyAlignment="1">
      <alignment horizontal="left"/>
    </xf>
    <xf numFmtId="0" fontId="15" fillId="2" borderId="0" xfId="0" applyFont="1" applyFill="1" applyAlignment="1">
      <alignment horizontal="left"/>
    </xf>
    <xf numFmtId="0" fontId="14" fillId="2" borderId="0" xfId="0" applyFont="1" applyFill="1" applyAlignment="1">
      <alignment wrapText="1"/>
    </xf>
    <xf numFmtId="0" fontId="0" fillId="5" borderId="5" xfId="0" applyFill="1" applyBorder="1" applyAlignment="1">
      <alignment horizontal="right"/>
    </xf>
    <xf numFmtId="0" fontId="0" fillId="9" borderId="0" xfId="0" applyFill="1"/>
    <xf numFmtId="0" fontId="7" fillId="9" borderId="0" xfId="0" applyFont="1" applyFill="1" applyAlignment="1">
      <alignment vertical="center"/>
    </xf>
    <xf numFmtId="0" fontId="7" fillId="9" borderId="0" xfId="0" applyFont="1" applyFill="1" applyAlignment="1">
      <alignment horizontal="left" vertical="center"/>
    </xf>
    <xf numFmtId="0" fontId="19" fillId="9" borderId="0" xfId="0" applyFont="1" applyFill="1" applyAlignment="1">
      <alignment vertical="center"/>
    </xf>
    <xf numFmtId="0" fontId="3" fillId="9" borderId="0" xfId="0" applyFont="1" applyFill="1" applyAlignment="1">
      <alignment horizontal="center"/>
    </xf>
    <xf numFmtId="9" fontId="0" fillId="9" borderId="0" xfId="0" applyNumberFormat="1" applyFill="1"/>
    <xf numFmtId="0" fontId="0" fillId="9" borderId="0" xfId="0" applyFill="1" applyBorder="1"/>
    <xf numFmtId="0" fontId="5" fillId="9" borderId="0" xfId="0" applyFont="1" applyFill="1" applyBorder="1" applyAlignment="1">
      <alignment horizontal="center"/>
    </xf>
    <xf numFmtId="3" fontId="0" fillId="9" borderId="0" xfId="0" applyNumberFormat="1" applyFill="1" applyBorder="1"/>
    <xf numFmtId="166" fontId="20" fillId="3" borderId="1" xfId="3" applyNumberFormat="1" applyFont="1" applyFill="1" applyBorder="1" applyAlignment="1" applyProtection="1">
      <alignment horizontal="center" vertical="top" wrapText="1"/>
    </xf>
    <xf numFmtId="166" fontId="20" fillId="3" borderId="11" xfId="3" applyNumberFormat="1" applyFont="1" applyFill="1" applyBorder="1" applyAlignment="1" applyProtection="1">
      <alignment horizontal="center" vertical="top" wrapText="1"/>
    </xf>
    <xf numFmtId="166" fontId="21" fillId="2" borderId="6" xfId="0" applyNumberFormat="1" applyFont="1" applyFill="1" applyBorder="1" applyAlignment="1" applyProtection="1">
      <alignment vertical="top" wrapText="1"/>
    </xf>
    <xf numFmtId="10" fontId="0" fillId="0" borderId="0" xfId="2" applyNumberFormat="1" applyFont="1"/>
    <xf numFmtId="0" fontId="17" fillId="9" borderId="0" xfId="3" applyFont="1" applyFill="1" applyAlignment="1" applyProtection="1">
      <alignment horizontal="center"/>
    </xf>
    <xf numFmtId="0" fontId="18" fillId="9" borderId="0" xfId="3" applyFont="1" applyFill="1" applyAlignment="1" applyProtection="1">
      <alignment horizontal="center"/>
    </xf>
    <xf numFmtId="0" fontId="11" fillId="9" borderId="0" xfId="0" applyFont="1" applyFill="1" applyBorder="1" applyAlignment="1">
      <alignment horizontal="left" vertical="center" wrapText="1"/>
    </xf>
    <xf numFmtId="0" fontId="0" fillId="3" borderId="36"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22" xfId="0" applyFont="1" applyFill="1" applyBorder="1" applyAlignment="1">
      <alignment horizontal="center" vertical="center"/>
    </xf>
    <xf numFmtId="9" fontId="1" fillId="3" borderId="36" xfId="2" applyFont="1" applyFill="1" applyBorder="1" applyAlignment="1">
      <alignment horizontal="center" vertical="center" wrapText="1"/>
    </xf>
    <xf numFmtId="9" fontId="1" fillId="3" borderId="22" xfId="2" applyFont="1" applyFill="1" applyBorder="1" applyAlignment="1">
      <alignment horizontal="center" vertical="center" wrapText="1"/>
    </xf>
    <xf numFmtId="0" fontId="13" fillId="2" borderId="0" xfId="0" applyFont="1" applyFill="1" applyAlignment="1">
      <alignment horizontal="left" wrapText="1"/>
    </xf>
    <xf numFmtId="0" fontId="0" fillId="2" borderId="0" xfId="0" applyFill="1" applyAlignment="1">
      <alignment horizontal="left" wrapText="1"/>
    </xf>
    <xf numFmtId="0" fontId="6" fillId="2" borderId="0" xfId="0" applyFont="1" applyFill="1" applyAlignment="1">
      <alignment horizont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5" borderId="3" xfId="0" applyFont="1" applyFill="1" applyBorder="1" applyAlignment="1">
      <alignment horizontal="center"/>
    </xf>
    <xf numFmtId="0" fontId="6" fillId="7" borderId="3" xfId="0" applyFont="1" applyFill="1" applyBorder="1" applyAlignment="1">
      <alignment horizontal="center"/>
    </xf>
    <xf numFmtId="165" fontId="6" fillId="2" borderId="6" xfId="0" applyNumberFormat="1" applyFont="1" applyFill="1" applyBorder="1" applyAlignment="1">
      <alignment horizontal="left" vertical="center" wrapText="1"/>
    </xf>
    <xf numFmtId="0" fontId="6" fillId="6" borderId="3" xfId="0" applyFont="1" applyFill="1" applyBorder="1" applyAlignment="1">
      <alignment horizontal="center"/>
    </xf>
    <xf numFmtId="0" fontId="6" fillId="8" borderId="0" xfId="0" applyFont="1" applyFill="1" applyBorder="1" applyAlignment="1">
      <alignment horizontal="center"/>
    </xf>
    <xf numFmtId="3" fontId="6" fillId="2" borderId="3"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center" vertical="top"/>
    </xf>
    <xf numFmtId="3" fontId="6" fillId="2" borderId="0" xfId="0" applyNumberFormat="1" applyFont="1" applyFill="1" applyBorder="1" applyAlignment="1">
      <alignment horizontal="center" vertical="center"/>
    </xf>
    <xf numFmtId="3" fontId="6" fillId="2" borderId="0" xfId="0" applyNumberFormat="1" applyFont="1" applyFill="1" applyBorder="1" applyAlignment="1">
      <alignment horizontal="left" vertical="center"/>
    </xf>
    <xf numFmtId="3" fontId="6" fillId="2" borderId="8" xfId="0" applyNumberFormat="1" applyFont="1" applyFill="1" applyBorder="1" applyAlignment="1">
      <alignment horizontal="left" vertical="center"/>
    </xf>
    <xf numFmtId="0" fontId="8" fillId="2" borderId="0" xfId="0" applyFont="1" applyFill="1" applyAlignment="1">
      <alignment horizontal="left"/>
    </xf>
    <xf numFmtId="0" fontId="0" fillId="2" borderId="35" xfId="0" applyFill="1" applyBorder="1" applyAlignment="1">
      <alignment horizontal="center"/>
    </xf>
    <xf numFmtId="0" fontId="7" fillId="2" borderId="35" xfId="0" applyFont="1" applyFill="1" applyBorder="1" applyAlignment="1">
      <alignment horizontal="center"/>
    </xf>
    <xf numFmtId="9" fontId="0" fillId="2" borderId="1" xfId="0" applyNumberFormat="1" applyFont="1" applyFill="1" applyBorder="1"/>
    <xf numFmtId="10" fontId="0" fillId="2" borderId="1" xfId="2" applyNumberFormat="1" applyFont="1" applyFill="1" applyBorder="1" applyAlignment="1">
      <alignment horizontal="center"/>
    </xf>
    <xf numFmtId="10" fontId="0" fillId="2" borderId="1" xfId="0" applyNumberFormat="1" applyFont="1" applyFill="1" applyBorder="1" applyAlignment="1">
      <alignment horizontal="center"/>
    </xf>
    <xf numFmtId="167" fontId="21" fillId="2" borderId="37" xfId="2" applyNumberFormat="1" applyFont="1" applyFill="1" applyBorder="1" applyAlignment="1" applyProtection="1">
      <alignment vertical="top" wrapText="1"/>
    </xf>
    <xf numFmtId="9" fontId="0" fillId="9" borderId="0" xfId="2" applyFont="1" applyFill="1"/>
    <xf numFmtId="166" fontId="21" fillId="9" borderId="0" xfId="0" applyNumberFormat="1" applyFont="1" applyFill="1" applyBorder="1" applyAlignment="1" applyProtection="1">
      <alignment vertical="top" wrapText="1"/>
    </xf>
    <xf numFmtId="10" fontId="0" fillId="9" borderId="0" xfId="2" applyNumberFormat="1" applyFont="1" applyFill="1"/>
    <xf numFmtId="43" fontId="0" fillId="9" borderId="0" xfId="1" applyFont="1" applyFill="1"/>
    <xf numFmtId="0" fontId="0" fillId="9" borderId="0" xfId="0" applyFont="1" applyFill="1"/>
    <xf numFmtId="0" fontId="10" fillId="9" borderId="0" xfId="0" applyFont="1" applyFill="1"/>
    <xf numFmtId="0" fontId="19" fillId="9" borderId="0" xfId="0" applyFont="1" applyFill="1" applyAlignment="1">
      <alignment horizontal="left" vertical="center"/>
    </xf>
    <xf numFmtId="0" fontId="22" fillId="9" borderId="0" xfId="0" applyFont="1" applyFill="1" applyAlignment="1">
      <alignment vertical="center"/>
    </xf>
    <xf numFmtId="0" fontId="23" fillId="9" borderId="0" xfId="0" applyFont="1" applyFill="1" applyAlignment="1">
      <alignment horizontal="left"/>
    </xf>
    <xf numFmtId="0" fontId="22" fillId="9" borderId="0" xfId="0" applyFont="1" applyFill="1" applyAlignment="1">
      <alignment horizontal="left"/>
    </xf>
    <xf numFmtId="0" fontId="10" fillId="9" borderId="0" xfId="0" applyFont="1" applyFill="1" applyAlignment="1">
      <alignment horizontal="center"/>
    </xf>
    <xf numFmtId="43" fontId="0" fillId="9" borderId="0" xfId="0" applyNumberFormat="1" applyFont="1" applyFill="1"/>
    <xf numFmtId="9" fontId="0" fillId="9" borderId="0" xfId="0" applyNumberFormat="1" applyFont="1" applyFill="1"/>
    <xf numFmtId="10" fontId="0" fillId="9" borderId="0" xfId="0" applyNumberFormat="1" applyFont="1" applyFill="1"/>
    <xf numFmtId="0" fontId="0" fillId="9" borderId="8" xfId="0" applyFont="1" applyFill="1" applyBorder="1" applyAlignment="1">
      <alignment horizontal="center"/>
    </xf>
    <xf numFmtId="0" fontId="0" fillId="9" borderId="0" xfId="0" applyFont="1" applyFill="1" applyAlignment="1">
      <alignment vertical="center"/>
    </xf>
    <xf numFmtId="0" fontId="0" fillId="9" borderId="0" xfId="0" applyFont="1" applyFill="1" applyBorder="1"/>
  </cellXfs>
  <cellStyles count="4">
    <cellStyle name="Komma" xfId="1" builtinId="3"/>
    <cellStyle name="Link" xfId="3" builtinId="8"/>
    <cellStyle name="Normal" xfId="0" builtinId="0"/>
    <cellStyle name="Procent" xfId="2" builtinId="5"/>
  </cellStyles>
  <dxfs count="5">
    <dxf>
      <font>
        <color theme="0"/>
      </font>
      <fill>
        <patternFill>
          <bgColor theme="0"/>
        </patternFill>
      </fill>
    </dxf>
    <dxf>
      <font>
        <color theme="0"/>
      </font>
    </dxf>
    <dxf>
      <font>
        <color theme="0"/>
      </font>
    </dxf>
    <dxf>
      <font>
        <color theme="0"/>
      </font>
      <fill>
        <patternFill>
          <bgColor theme="0"/>
        </patternFill>
      </fill>
    </dxf>
    <dxf>
      <font>
        <color theme="8" tint="0.79998168889431442"/>
      </font>
    </dxf>
  </dxfs>
  <tableStyles count="0" defaultTableStyle="TableStyleMedium2" defaultPivotStyle="PivotStyleLight16"/>
  <colors>
    <mruColors>
      <color rgb="FF00C85A"/>
      <color rgb="FFFFFF66"/>
      <color rgb="FFCE4136"/>
      <color rgb="FFCC6B44"/>
      <color rgb="FFFFE285"/>
      <color rgb="FFFFE389"/>
      <color rgb="FFFFE89F"/>
      <color rgb="FF04DE28"/>
      <color rgb="FF76EB35"/>
      <color rgb="FF04C4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defRPr>
            </a:pPr>
            <a:r>
              <a:rPr lang="da-DK">
                <a:solidFill>
                  <a:schemeClr val="tx1">
                    <a:lumMod val="75000"/>
                    <a:lumOff val="25000"/>
                  </a:schemeClr>
                </a:solidFill>
                <a:latin typeface="+mj-lt"/>
              </a:rPr>
              <a:t>Operating Profit</a:t>
            </a:r>
            <a:r>
              <a:rPr lang="da-DK" baseline="0">
                <a:solidFill>
                  <a:schemeClr val="tx1">
                    <a:lumMod val="75000"/>
                    <a:lumOff val="25000"/>
                  </a:schemeClr>
                </a:solidFill>
                <a:latin typeface="+mj-lt"/>
              </a:rPr>
              <a:t> Profile </a:t>
            </a:r>
            <a:endParaRPr lang="da-DK">
              <a:solidFill>
                <a:schemeClr val="tx1">
                  <a:lumMod val="75000"/>
                  <a:lumOff val="25000"/>
                </a:schemeClr>
              </a:solidFill>
              <a:latin typeface="+mj-lt"/>
            </a:endParaRPr>
          </a:p>
        </c:rich>
      </c:tx>
      <c:layout>
        <c:manualLayout>
          <c:xMode val="edge"/>
          <c:yMode val="edge"/>
          <c:x val="0.32217429658812063"/>
          <c:y val="2.1164048566062157E-2"/>
        </c:manualLayout>
      </c:layout>
      <c:overlay val="0"/>
    </c:title>
    <c:autoTitleDeleted val="0"/>
    <c:plotArea>
      <c:layout>
        <c:manualLayout>
          <c:layoutTarget val="inner"/>
          <c:xMode val="edge"/>
          <c:yMode val="edge"/>
          <c:x val="0.1227399096503289"/>
          <c:y val="0.12721865176820796"/>
          <c:w val="0.77605100367753499"/>
          <c:h val="0.72553519513279752"/>
        </c:manualLayout>
      </c:layout>
      <c:scatterChart>
        <c:scatterStyle val="lineMarker"/>
        <c:varyColors val="0"/>
        <c:ser>
          <c:idx val="108"/>
          <c:order val="0"/>
          <c:tx>
            <c:v>Filled area</c:v>
          </c:tx>
          <c:spPr>
            <a:ln w="38100">
              <a:solidFill>
                <a:schemeClr val="accent1">
                  <a:tint val="37000"/>
                  <a:shade val="95000"/>
                  <a:satMod val="105000"/>
                  <a:alpha val="83000"/>
                </a:schemeClr>
              </a:solidFill>
            </a:ln>
          </c:spPr>
          <c:marker>
            <c:symbol val="none"/>
          </c:marker>
          <c:xVal>
            <c:numRef>
              <c:f>'Ark1'!$B$4:$B$365</c:f>
              <c:numCache>
                <c:formatCode>0.0%</c:formatCode>
                <c:ptCount val="362"/>
                <c:pt idx="0">
                  <c:v>0.1968234554864195</c:v>
                </c:pt>
                <c:pt idx="1">
                  <c:v>0.1968234554864195</c:v>
                </c:pt>
                <c:pt idx="2">
                  <c:v>0.2018234554864195</c:v>
                </c:pt>
                <c:pt idx="3">
                  <c:v>0.2018234554864195</c:v>
                </c:pt>
                <c:pt idx="4">
                  <c:v>0.20682345548641951</c:v>
                </c:pt>
                <c:pt idx="5">
                  <c:v>0.20682345548641951</c:v>
                </c:pt>
                <c:pt idx="6">
                  <c:v>0.21182345548641951</c:v>
                </c:pt>
                <c:pt idx="7">
                  <c:v>0.21182345548641951</c:v>
                </c:pt>
                <c:pt idx="8">
                  <c:v>0.21682345548641951</c:v>
                </c:pt>
                <c:pt idx="9">
                  <c:v>0.21682345548641951</c:v>
                </c:pt>
                <c:pt idx="10">
                  <c:v>0.22182345548641952</c:v>
                </c:pt>
                <c:pt idx="11">
                  <c:v>0.22182345548641952</c:v>
                </c:pt>
                <c:pt idx="12">
                  <c:v>0.22682345548641952</c:v>
                </c:pt>
                <c:pt idx="13">
                  <c:v>0.22682345548641952</c:v>
                </c:pt>
                <c:pt idx="14">
                  <c:v>0.23182345548641953</c:v>
                </c:pt>
                <c:pt idx="15">
                  <c:v>0.23182345548641953</c:v>
                </c:pt>
                <c:pt idx="16">
                  <c:v>0.23682345548641953</c:v>
                </c:pt>
                <c:pt idx="17">
                  <c:v>0.23682345548641953</c:v>
                </c:pt>
                <c:pt idx="18">
                  <c:v>0.24182345548641954</c:v>
                </c:pt>
                <c:pt idx="19">
                  <c:v>0.24182345548641954</c:v>
                </c:pt>
                <c:pt idx="20">
                  <c:v>0.24682345548641954</c:v>
                </c:pt>
                <c:pt idx="21">
                  <c:v>0.24682345548641954</c:v>
                </c:pt>
                <c:pt idx="22">
                  <c:v>0.25182345548641955</c:v>
                </c:pt>
                <c:pt idx="23">
                  <c:v>0.25182345548641955</c:v>
                </c:pt>
                <c:pt idx="24">
                  <c:v>0.25682345548641955</c:v>
                </c:pt>
                <c:pt idx="25">
                  <c:v>0.25682345548641955</c:v>
                </c:pt>
                <c:pt idx="26">
                  <c:v>0.26182345548641955</c:v>
                </c:pt>
                <c:pt idx="27">
                  <c:v>0.26182345548641955</c:v>
                </c:pt>
                <c:pt idx="28">
                  <c:v>0.26682345548641956</c:v>
                </c:pt>
                <c:pt idx="29">
                  <c:v>0.26682345548641956</c:v>
                </c:pt>
                <c:pt idx="30">
                  <c:v>0.27182345548641956</c:v>
                </c:pt>
                <c:pt idx="31">
                  <c:v>0.27182345548641956</c:v>
                </c:pt>
                <c:pt idx="32">
                  <c:v>0.27682345548641957</c:v>
                </c:pt>
                <c:pt idx="33">
                  <c:v>0.27682345548641957</c:v>
                </c:pt>
                <c:pt idx="34">
                  <c:v>0.28182345548641957</c:v>
                </c:pt>
                <c:pt idx="35">
                  <c:v>0.28182345548641957</c:v>
                </c:pt>
                <c:pt idx="36">
                  <c:v>0.28682345548641958</c:v>
                </c:pt>
                <c:pt idx="37">
                  <c:v>0.28682345548641958</c:v>
                </c:pt>
                <c:pt idx="38">
                  <c:v>0.29182345548641958</c:v>
                </c:pt>
                <c:pt idx="39">
                  <c:v>0.29182345548641958</c:v>
                </c:pt>
                <c:pt idx="40">
                  <c:v>0.29682345548641959</c:v>
                </c:pt>
                <c:pt idx="41">
                  <c:v>0.29682345548641959</c:v>
                </c:pt>
                <c:pt idx="42">
                  <c:v>0.30182345548641959</c:v>
                </c:pt>
                <c:pt idx="43">
                  <c:v>0.30182345548641959</c:v>
                </c:pt>
                <c:pt idx="44">
                  <c:v>0.30682345548641959</c:v>
                </c:pt>
                <c:pt idx="45">
                  <c:v>0.30682345548641959</c:v>
                </c:pt>
                <c:pt idx="46">
                  <c:v>0.3118234554864196</c:v>
                </c:pt>
                <c:pt idx="47">
                  <c:v>0.3118234554864196</c:v>
                </c:pt>
                <c:pt idx="48">
                  <c:v>0.3168234554864196</c:v>
                </c:pt>
                <c:pt idx="49">
                  <c:v>0.3168234554864196</c:v>
                </c:pt>
                <c:pt idx="50">
                  <c:v>0.32182345548641961</c:v>
                </c:pt>
                <c:pt idx="51">
                  <c:v>0.32182345548641961</c:v>
                </c:pt>
                <c:pt idx="52">
                  <c:v>0.32682345548641961</c:v>
                </c:pt>
                <c:pt idx="53">
                  <c:v>0.32682345548641961</c:v>
                </c:pt>
                <c:pt idx="54">
                  <c:v>0.33182345548641962</c:v>
                </c:pt>
                <c:pt idx="55">
                  <c:v>0.33182345548641962</c:v>
                </c:pt>
                <c:pt idx="56">
                  <c:v>0.33682345548641962</c:v>
                </c:pt>
                <c:pt idx="57">
                  <c:v>0.33682345548641962</c:v>
                </c:pt>
                <c:pt idx="58">
                  <c:v>0.34182345548641963</c:v>
                </c:pt>
                <c:pt idx="59">
                  <c:v>0.34182345548641963</c:v>
                </c:pt>
                <c:pt idx="60">
                  <c:v>0.34682345548641963</c:v>
                </c:pt>
                <c:pt idx="61">
                  <c:v>0.34682345548641963</c:v>
                </c:pt>
                <c:pt idx="62">
                  <c:v>0.35182345548641963</c:v>
                </c:pt>
                <c:pt idx="63">
                  <c:v>0.35182345548641963</c:v>
                </c:pt>
                <c:pt idx="64">
                  <c:v>0.35682345548641964</c:v>
                </c:pt>
                <c:pt idx="65">
                  <c:v>0.35682345548641964</c:v>
                </c:pt>
                <c:pt idx="66">
                  <c:v>0.36182345548641964</c:v>
                </c:pt>
                <c:pt idx="67">
                  <c:v>0.36182345548641964</c:v>
                </c:pt>
                <c:pt idx="68">
                  <c:v>0.36682345548641965</c:v>
                </c:pt>
                <c:pt idx="69">
                  <c:v>0.36682345548641965</c:v>
                </c:pt>
                <c:pt idx="70">
                  <c:v>0.37182345548641965</c:v>
                </c:pt>
                <c:pt idx="71">
                  <c:v>0.37182345548641965</c:v>
                </c:pt>
                <c:pt idx="72">
                  <c:v>0.37682345548641966</c:v>
                </c:pt>
                <c:pt idx="73">
                  <c:v>0.37682345548641966</c:v>
                </c:pt>
                <c:pt idx="74">
                  <c:v>0.38182345548641966</c:v>
                </c:pt>
                <c:pt idx="75">
                  <c:v>0.38182345548641966</c:v>
                </c:pt>
                <c:pt idx="76">
                  <c:v>0.38682345548641967</c:v>
                </c:pt>
                <c:pt idx="77">
                  <c:v>0.38682345548641967</c:v>
                </c:pt>
                <c:pt idx="78">
                  <c:v>0.39182345548641967</c:v>
                </c:pt>
                <c:pt idx="79">
                  <c:v>0.39182345548641967</c:v>
                </c:pt>
                <c:pt idx="80">
                  <c:v>0.39682345548641967</c:v>
                </c:pt>
                <c:pt idx="81">
                  <c:v>0.39682345548641967</c:v>
                </c:pt>
                <c:pt idx="82">
                  <c:v>0.40182345548641968</c:v>
                </c:pt>
                <c:pt idx="83">
                  <c:v>0.40182345548641968</c:v>
                </c:pt>
                <c:pt idx="84">
                  <c:v>0.40682345548641968</c:v>
                </c:pt>
                <c:pt idx="85">
                  <c:v>0.40682345548641968</c:v>
                </c:pt>
                <c:pt idx="86">
                  <c:v>0.41182345548641969</c:v>
                </c:pt>
                <c:pt idx="87">
                  <c:v>0.41182345548641969</c:v>
                </c:pt>
                <c:pt idx="88">
                  <c:v>0.41682345548641969</c:v>
                </c:pt>
                <c:pt idx="89">
                  <c:v>0.41682345548641969</c:v>
                </c:pt>
                <c:pt idx="90">
                  <c:v>0.4218234554864197</c:v>
                </c:pt>
                <c:pt idx="91">
                  <c:v>0.4218234554864197</c:v>
                </c:pt>
                <c:pt idx="92">
                  <c:v>0.4268234554864197</c:v>
                </c:pt>
                <c:pt idx="93">
                  <c:v>0.4268234554864197</c:v>
                </c:pt>
                <c:pt idx="94">
                  <c:v>0.43182345548641971</c:v>
                </c:pt>
                <c:pt idx="95">
                  <c:v>0.43182345548641971</c:v>
                </c:pt>
                <c:pt idx="96">
                  <c:v>0.43682345548641971</c:v>
                </c:pt>
                <c:pt idx="97">
                  <c:v>0.43682345548641971</c:v>
                </c:pt>
                <c:pt idx="98">
                  <c:v>0.44182345548641971</c:v>
                </c:pt>
                <c:pt idx="99">
                  <c:v>0.44182345548641971</c:v>
                </c:pt>
                <c:pt idx="100">
                  <c:v>0.44682345548641972</c:v>
                </c:pt>
                <c:pt idx="101">
                  <c:v>0.44682345548641972</c:v>
                </c:pt>
                <c:pt idx="102">
                  <c:v>0.45182345548641972</c:v>
                </c:pt>
                <c:pt idx="103">
                  <c:v>0.45182345548641972</c:v>
                </c:pt>
                <c:pt idx="104">
                  <c:v>0.45682345548641973</c:v>
                </c:pt>
                <c:pt idx="105">
                  <c:v>0.45682345548641973</c:v>
                </c:pt>
                <c:pt idx="106">
                  <c:v>0.46182345548641973</c:v>
                </c:pt>
                <c:pt idx="107">
                  <c:v>0.46182345548641973</c:v>
                </c:pt>
                <c:pt idx="108">
                  <c:v>0.46682345548641974</c:v>
                </c:pt>
                <c:pt idx="109">
                  <c:v>0.46682345548641974</c:v>
                </c:pt>
                <c:pt idx="110">
                  <c:v>0.47182345548641974</c:v>
                </c:pt>
                <c:pt idx="111">
                  <c:v>0.47182345548641974</c:v>
                </c:pt>
                <c:pt idx="112">
                  <c:v>0.47682345548641974</c:v>
                </c:pt>
                <c:pt idx="113">
                  <c:v>0.47682345548641974</c:v>
                </c:pt>
                <c:pt idx="114">
                  <c:v>0.48182345548641975</c:v>
                </c:pt>
                <c:pt idx="115">
                  <c:v>0.48182345548641975</c:v>
                </c:pt>
                <c:pt idx="116">
                  <c:v>0.48682345548641975</c:v>
                </c:pt>
                <c:pt idx="117">
                  <c:v>0.48682345548641975</c:v>
                </c:pt>
                <c:pt idx="118">
                  <c:v>0.49182345548641976</c:v>
                </c:pt>
                <c:pt idx="119">
                  <c:v>0.49182345548641976</c:v>
                </c:pt>
                <c:pt idx="120">
                  <c:v>0.49682345548641976</c:v>
                </c:pt>
                <c:pt idx="121">
                  <c:v>0.49682345548641976</c:v>
                </c:pt>
                <c:pt idx="122">
                  <c:v>0.50182345548641971</c:v>
                </c:pt>
                <c:pt idx="123">
                  <c:v>0.50182345548641971</c:v>
                </c:pt>
                <c:pt idx="124">
                  <c:v>0.50682345548641972</c:v>
                </c:pt>
                <c:pt idx="125">
                  <c:v>0.50682345548641972</c:v>
                </c:pt>
                <c:pt idx="126">
                  <c:v>0.51182345548641972</c:v>
                </c:pt>
                <c:pt idx="127">
                  <c:v>0.51182345548641972</c:v>
                </c:pt>
                <c:pt idx="128">
                  <c:v>0.51682345548641972</c:v>
                </c:pt>
                <c:pt idx="129">
                  <c:v>0.51682345548641972</c:v>
                </c:pt>
                <c:pt idx="130">
                  <c:v>0.52182345548641973</c:v>
                </c:pt>
                <c:pt idx="131">
                  <c:v>0.52182345548641973</c:v>
                </c:pt>
                <c:pt idx="132">
                  <c:v>0.52682345548641973</c:v>
                </c:pt>
                <c:pt idx="133">
                  <c:v>0.52682345548641973</c:v>
                </c:pt>
                <c:pt idx="134">
                  <c:v>0.53182345548641974</c:v>
                </c:pt>
                <c:pt idx="135">
                  <c:v>0.53182345548641974</c:v>
                </c:pt>
                <c:pt idx="136">
                  <c:v>0.53682345548641974</c:v>
                </c:pt>
                <c:pt idx="137">
                  <c:v>0.53682345548641974</c:v>
                </c:pt>
                <c:pt idx="138">
                  <c:v>0.54182345548641975</c:v>
                </c:pt>
                <c:pt idx="139">
                  <c:v>0.54182345548641975</c:v>
                </c:pt>
                <c:pt idx="140">
                  <c:v>0.54682345548641975</c:v>
                </c:pt>
                <c:pt idx="141">
                  <c:v>0.54682345548641975</c:v>
                </c:pt>
                <c:pt idx="142">
                  <c:v>0.55182345548641976</c:v>
                </c:pt>
                <c:pt idx="143">
                  <c:v>0.55182345548641976</c:v>
                </c:pt>
                <c:pt idx="144">
                  <c:v>0.55682345548641976</c:v>
                </c:pt>
                <c:pt idx="145">
                  <c:v>0.55682345548641976</c:v>
                </c:pt>
                <c:pt idx="146">
                  <c:v>0.56182345548641976</c:v>
                </c:pt>
                <c:pt idx="147">
                  <c:v>0.56182345548641976</c:v>
                </c:pt>
                <c:pt idx="148">
                  <c:v>0.56682345548641977</c:v>
                </c:pt>
                <c:pt idx="149">
                  <c:v>0.56682345548641977</c:v>
                </c:pt>
                <c:pt idx="150">
                  <c:v>0.57182345548641977</c:v>
                </c:pt>
                <c:pt idx="151">
                  <c:v>0.57182345548641977</c:v>
                </c:pt>
                <c:pt idx="152">
                  <c:v>0.57682345548641978</c:v>
                </c:pt>
                <c:pt idx="153">
                  <c:v>0.57682345548641978</c:v>
                </c:pt>
                <c:pt idx="154">
                  <c:v>0.58182345548641978</c:v>
                </c:pt>
                <c:pt idx="155">
                  <c:v>0.58182345548641978</c:v>
                </c:pt>
                <c:pt idx="156">
                  <c:v>0.58682345548641979</c:v>
                </c:pt>
                <c:pt idx="157">
                  <c:v>0.58682345548641979</c:v>
                </c:pt>
                <c:pt idx="158">
                  <c:v>0.59182345548641979</c:v>
                </c:pt>
                <c:pt idx="159">
                  <c:v>0.59182345548641979</c:v>
                </c:pt>
                <c:pt idx="160">
                  <c:v>0.5968234554864198</c:v>
                </c:pt>
                <c:pt idx="161">
                  <c:v>0.5968234554864198</c:v>
                </c:pt>
                <c:pt idx="162">
                  <c:v>0.6018234554864198</c:v>
                </c:pt>
                <c:pt idx="163">
                  <c:v>0.6018234554864198</c:v>
                </c:pt>
                <c:pt idx="164">
                  <c:v>0.6068234554864198</c:v>
                </c:pt>
                <c:pt idx="165">
                  <c:v>0.6068234554864198</c:v>
                </c:pt>
                <c:pt idx="166">
                  <c:v>0.61182345548641981</c:v>
                </c:pt>
                <c:pt idx="167">
                  <c:v>0.61182345548641981</c:v>
                </c:pt>
                <c:pt idx="168">
                  <c:v>0.61682345548641981</c:v>
                </c:pt>
                <c:pt idx="169">
                  <c:v>0.61682345548641981</c:v>
                </c:pt>
                <c:pt idx="170">
                  <c:v>0.62182345548641982</c:v>
                </c:pt>
                <c:pt idx="171">
                  <c:v>0.62182345548641982</c:v>
                </c:pt>
                <c:pt idx="172">
                  <c:v>0.62682345548641982</c:v>
                </c:pt>
                <c:pt idx="173">
                  <c:v>0.62682345548641982</c:v>
                </c:pt>
                <c:pt idx="174">
                  <c:v>0.63182345548641983</c:v>
                </c:pt>
                <c:pt idx="175">
                  <c:v>0.63182345548641983</c:v>
                </c:pt>
                <c:pt idx="176">
                  <c:v>0.63682345548641983</c:v>
                </c:pt>
                <c:pt idx="177">
                  <c:v>0.63682345548641983</c:v>
                </c:pt>
                <c:pt idx="178">
                  <c:v>0.64182345548641984</c:v>
                </c:pt>
                <c:pt idx="179">
                  <c:v>0.64182345548641984</c:v>
                </c:pt>
                <c:pt idx="180">
                  <c:v>0.64682345548641984</c:v>
                </c:pt>
                <c:pt idx="181">
                  <c:v>0.64682345548641984</c:v>
                </c:pt>
                <c:pt idx="182">
                  <c:v>0.65182345548641984</c:v>
                </c:pt>
                <c:pt idx="183">
                  <c:v>0.65182345548641984</c:v>
                </c:pt>
                <c:pt idx="184">
                  <c:v>0.65682345548641985</c:v>
                </c:pt>
                <c:pt idx="185">
                  <c:v>0.65682345548641985</c:v>
                </c:pt>
                <c:pt idx="186">
                  <c:v>0.66182345548641985</c:v>
                </c:pt>
                <c:pt idx="187">
                  <c:v>0.66182345548641985</c:v>
                </c:pt>
                <c:pt idx="188">
                  <c:v>0.66682345548641986</c:v>
                </c:pt>
                <c:pt idx="189">
                  <c:v>0.66682345548641986</c:v>
                </c:pt>
                <c:pt idx="190">
                  <c:v>0.67182345548641986</c:v>
                </c:pt>
                <c:pt idx="191">
                  <c:v>0.67182345548641986</c:v>
                </c:pt>
                <c:pt idx="192">
                  <c:v>0.67682345548641987</c:v>
                </c:pt>
                <c:pt idx="193">
                  <c:v>0.67682345548641987</c:v>
                </c:pt>
                <c:pt idx="194">
                  <c:v>0.68182345548641987</c:v>
                </c:pt>
                <c:pt idx="195">
                  <c:v>0.68182345548641987</c:v>
                </c:pt>
                <c:pt idx="196">
                  <c:v>0.68682345548641988</c:v>
                </c:pt>
                <c:pt idx="197">
                  <c:v>0.68682345548641988</c:v>
                </c:pt>
                <c:pt idx="198">
                  <c:v>0.69182345548641988</c:v>
                </c:pt>
                <c:pt idx="199">
                  <c:v>0.69182345548641988</c:v>
                </c:pt>
                <c:pt idx="200">
                  <c:v>0.69682345548641988</c:v>
                </c:pt>
                <c:pt idx="201">
                  <c:v>0.69682345548641988</c:v>
                </c:pt>
                <c:pt idx="202">
                  <c:v>0.70182345548641989</c:v>
                </c:pt>
                <c:pt idx="203">
                  <c:v>0.70182345548641989</c:v>
                </c:pt>
                <c:pt idx="204">
                  <c:v>0.70682345548641989</c:v>
                </c:pt>
                <c:pt idx="205">
                  <c:v>0.70682345548641989</c:v>
                </c:pt>
                <c:pt idx="206">
                  <c:v>0.7118234554864199</c:v>
                </c:pt>
                <c:pt idx="207">
                  <c:v>0.7118234554864199</c:v>
                </c:pt>
                <c:pt idx="208">
                  <c:v>0.7168234554864199</c:v>
                </c:pt>
                <c:pt idx="209">
                  <c:v>0.7168234554864199</c:v>
                </c:pt>
                <c:pt idx="210">
                  <c:v>0.72182345548641991</c:v>
                </c:pt>
                <c:pt idx="211">
                  <c:v>0.72182345548641991</c:v>
                </c:pt>
                <c:pt idx="212">
                  <c:v>0.72682345548641991</c:v>
                </c:pt>
                <c:pt idx="213">
                  <c:v>0.72682345548641991</c:v>
                </c:pt>
                <c:pt idx="214">
                  <c:v>0.73182345548641992</c:v>
                </c:pt>
                <c:pt idx="215">
                  <c:v>0.73182345548641992</c:v>
                </c:pt>
                <c:pt idx="216">
                  <c:v>0.73682345548641992</c:v>
                </c:pt>
                <c:pt idx="217">
                  <c:v>0.73682345548641992</c:v>
                </c:pt>
                <c:pt idx="218">
                  <c:v>0.74182345548641992</c:v>
                </c:pt>
                <c:pt idx="219">
                  <c:v>0.74182345548641992</c:v>
                </c:pt>
                <c:pt idx="220">
                  <c:v>0.74682345548641993</c:v>
                </c:pt>
                <c:pt idx="221">
                  <c:v>0.74682345548641993</c:v>
                </c:pt>
                <c:pt idx="222">
                  <c:v>0.75182345548641993</c:v>
                </c:pt>
                <c:pt idx="223">
                  <c:v>0.75182345548641993</c:v>
                </c:pt>
                <c:pt idx="224">
                  <c:v>0.75682345548641994</c:v>
                </c:pt>
                <c:pt idx="225">
                  <c:v>0.75682345548641994</c:v>
                </c:pt>
                <c:pt idx="226">
                  <c:v>0.76182345548641994</c:v>
                </c:pt>
                <c:pt idx="227">
                  <c:v>0.76182345548641994</c:v>
                </c:pt>
                <c:pt idx="228">
                  <c:v>0.76682345548641995</c:v>
                </c:pt>
                <c:pt idx="229">
                  <c:v>0.76682345548641995</c:v>
                </c:pt>
                <c:pt idx="230">
                  <c:v>0.77182345548641995</c:v>
                </c:pt>
                <c:pt idx="231">
                  <c:v>0.77182345548641995</c:v>
                </c:pt>
                <c:pt idx="232">
                  <c:v>0.77682345548641996</c:v>
                </c:pt>
                <c:pt idx="233">
                  <c:v>0.77682345548641996</c:v>
                </c:pt>
                <c:pt idx="234">
                  <c:v>0.78182345548641996</c:v>
                </c:pt>
                <c:pt idx="235">
                  <c:v>0.78182345548641996</c:v>
                </c:pt>
                <c:pt idx="236">
                  <c:v>0.78682345548641996</c:v>
                </c:pt>
                <c:pt idx="237">
                  <c:v>0.78682345548641996</c:v>
                </c:pt>
                <c:pt idx="238">
                  <c:v>0.79182345548641997</c:v>
                </c:pt>
                <c:pt idx="239">
                  <c:v>0.79182345548641997</c:v>
                </c:pt>
                <c:pt idx="240">
                  <c:v>0.79682345548641997</c:v>
                </c:pt>
                <c:pt idx="241">
                  <c:v>0.79682345548641997</c:v>
                </c:pt>
                <c:pt idx="242">
                  <c:v>0.80182345548641998</c:v>
                </c:pt>
                <c:pt idx="243">
                  <c:v>0.80182345548641998</c:v>
                </c:pt>
                <c:pt idx="244">
                  <c:v>0.80682345548641998</c:v>
                </c:pt>
                <c:pt idx="245">
                  <c:v>0.80682345548641998</c:v>
                </c:pt>
                <c:pt idx="246">
                  <c:v>0.81182345548641999</c:v>
                </c:pt>
                <c:pt idx="247">
                  <c:v>0.81182345548641999</c:v>
                </c:pt>
                <c:pt idx="248">
                  <c:v>0.81682345548641999</c:v>
                </c:pt>
                <c:pt idx="249">
                  <c:v>0.81682345548641999</c:v>
                </c:pt>
                <c:pt idx="250">
                  <c:v>0.82182345548642</c:v>
                </c:pt>
                <c:pt idx="251">
                  <c:v>0.82182345548642</c:v>
                </c:pt>
                <c:pt idx="252">
                  <c:v>0.82682345548642</c:v>
                </c:pt>
                <c:pt idx="253">
                  <c:v>0.82682345548642</c:v>
                </c:pt>
                <c:pt idx="254">
                  <c:v>0.83182345548642</c:v>
                </c:pt>
                <c:pt idx="255">
                  <c:v>0.83182345548642</c:v>
                </c:pt>
                <c:pt idx="256">
                  <c:v>0.83682345548642001</c:v>
                </c:pt>
                <c:pt idx="257">
                  <c:v>0.83682345548642001</c:v>
                </c:pt>
                <c:pt idx="258">
                  <c:v>0.84182345548642001</c:v>
                </c:pt>
                <c:pt idx="259">
                  <c:v>0.84182345548642001</c:v>
                </c:pt>
                <c:pt idx="260">
                  <c:v>0.84682345548642002</c:v>
                </c:pt>
                <c:pt idx="261">
                  <c:v>0.84682345548642002</c:v>
                </c:pt>
                <c:pt idx="262">
                  <c:v>0.85182345548642002</c:v>
                </c:pt>
                <c:pt idx="263">
                  <c:v>0.85182345548642002</c:v>
                </c:pt>
                <c:pt idx="264">
                  <c:v>0.85682345548642003</c:v>
                </c:pt>
                <c:pt idx="265">
                  <c:v>0.85682345548642003</c:v>
                </c:pt>
                <c:pt idx="266">
                  <c:v>0.86182345548642003</c:v>
                </c:pt>
                <c:pt idx="267">
                  <c:v>0.86182345548642003</c:v>
                </c:pt>
                <c:pt idx="268">
                  <c:v>0.86682345548642004</c:v>
                </c:pt>
                <c:pt idx="269">
                  <c:v>0.86682345548642004</c:v>
                </c:pt>
                <c:pt idx="270">
                  <c:v>0.87182345548642004</c:v>
                </c:pt>
                <c:pt idx="271">
                  <c:v>0.87182345548642004</c:v>
                </c:pt>
                <c:pt idx="272">
                  <c:v>0.87682345548642004</c:v>
                </c:pt>
                <c:pt idx="273">
                  <c:v>0.87682345548642004</c:v>
                </c:pt>
                <c:pt idx="274">
                  <c:v>0.88182345548642005</c:v>
                </c:pt>
                <c:pt idx="275">
                  <c:v>0.88182345548642005</c:v>
                </c:pt>
                <c:pt idx="276">
                  <c:v>0.88682345548642005</c:v>
                </c:pt>
                <c:pt idx="277">
                  <c:v>0.88682345548642005</c:v>
                </c:pt>
                <c:pt idx="278">
                  <c:v>0.89182345548642006</c:v>
                </c:pt>
                <c:pt idx="279">
                  <c:v>0.89182345548642006</c:v>
                </c:pt>
                <c:pt idx="280">
                  <c:v>0.89682345548642006</c:v>
                </c:pt>
                <c:pt idx="281">
                  <c:v>0.89682345548642006</c:v>
                </c:pt>
                <c:pt idx="282">
                  <c:v>0.90182345548642007</c:v>
                </c:pt>
                <c:pt idx="283">
                  <c:v>0.90182345548642007</c:v>
                </c:pt>
                <c:pt idx="284">
                  <c:v>0.90682345548642007</c:v>
                </c:pt>
                <c:pt idx="285">
                  <c:v>0.90682345548642007</c:v>
                </c:pt>
                <c:pt idx="286">
                  <c:v>0.91182345548642008</c:v>
                </c:pt>
                <c:pt idx="287">
                  <c:v>0.91182345548642008</c:v>
                </c:pt>
                <c:pt idx="288">
                  <c:v>0.91682345548642008</c:v>
                </c:pt>
                <c:pt idx="289">
                  <c:v>0.91682345548642008</c:v>
                </c:pt>
                <c:pt idx="290">
                  <c:v>0.92182345548642008</c:v>
                </c:pt>
                <c:pt idx="291">
                  <c:v>0.92182345548642008</c:v>
                </c:pt>
                <c:pt idx="292">
                  <c:v>0.92682345548642009</c:v>
                </c:pt>
                <c:pt idx="293">
                  <c:v>0.92682345548642009</c:v>
                </c:pt>
                <c:pt idx="294">
                  <c:v>0.93182345548642009</c:v>
                </c:pt>
                <c:pt idx="295">
                  <c:v>0.93182345548642009</c:v>
                </c:pt>
                <c:pt idx="296">
                  <c:v>0.9368234554864201</c:v>
                </c:pt>
                <c:pt idx="297">
                  <c:v>0.9368234554864201</c:v>
                </c:pt>
                <c:pt idx="298">
                  <c:v>0.9418234554864201</c:v>
                </c:pt>
                <c:pt idx="299">
                  <c:v>0.9418234554864201</c:v>
                </c:pt>
                <c:pt idx="300">
                  <c:v>0.94682345548642011</c:v>
                </c:pt>
                <c:pt idx="301">
                  <c:v>0.94682345548642011</c:v>
                </c:pt>
                <c:pt idx="302">
                  <c:v>0.95182345548642011</c:v>
                </c:pt>
                <c:pt idx="303">
                  <c:v>0.95182345548642011</c:v>
                </c:pt>
                <c:pt idx="304">
                  <c:v>0.95682345548642012</c:v>
                </c:pt>
                <c:pt idx="305">
                  <c:v>0.95682345548642012</c:v>
                </c:pt>
                <c:pt idx="306">
                  <c:v>0.96182345548642012</c:v>
                </c:pt>
                <c:pt idx="307">
                  <c:v>0.96182345548642012</c:v>
                </c:pt>
                <c:pt idx="308">
                  <c:v>0.96682345548642012</c:v>
                </c:pt>
                <c:pt idx="309">
                  <c:v>0.96682345548642012</c:v>
                </c:pt>
                <c:pt idx="310">
                  <c:v>0.97182345548642013</c:v>
                </c:pt>
                <c:pt idx="311">
                  <c:v>0.97182345548642013</c:v>
                </c:pt>
                <c:pt idx="312">
                  <c:v>0.97682345548642013</c:v>
                </c:pt>
                <c:pt idx="313">
                  <c:v>0.97682345548642013</c:v>
                </c:pt>
                <c:pt idx="314">
                  <c:v>0.98182345548642014</c:v>
                </c:pt>
                <c:pt idx="315">
                  <c:v>0.98182345548642014</c:v>
                </c:pt>
                <c:pt idx="316">
                  <c:v>0.98682345548642014</c:v>
                </c:pt>
                <c:pt idx="317">
                  <c:v>0.98682345548642014</c:v>
                </c:pt>
                <c:pt idx="318">
                  <c:v>0.99182345548642015</c:v>
                </c:pt>
                <c:pt idx="319">
                  <c:v>0.99182345548642015</c:v>
                </c:pt>
                <c:pt idx="320">
                  <c:v>0.99682345548642015</c:v>
                </c:pt>
                <c:pt idx="321">
                  <c:v>0.99682345548642015</c:v>
                </c:pt>
                <c:pt idx="322">
                  <c:v>1</c:v>
                </c:pt>
                <c:pt idx="323">
                  <c:v>1</c:v>
                </c:pt>
                <c:pt idx="324">
                  <c:v>1</c:v>
                </c:pt>
                <c:pt idx="325">
                  <c:v>1</c:v>
                </c:pt>
                <c:pt idx="326">
                  <c:v>1</c:v>
                </c:pt>
                <c:pt idx="327">
                  <c:v>1</c:v>
                </c:pt>
                <c:pt idx="328">
                  <c:v>1</c:v>
                </c:pt>
                <c:pt idx="329">
                  <c:v>1</c:v>
                </c:pt>
                <c:pt idx="330">
                  <c:v>1</c:v>
                </c:pt>
                <c:pt idx="331">
                  <c:v>1</c:v>
                </c:pt>
                <c:pt idx="332">
                  <c:v>1</c:v>
                </c:pt>
                <c:pt idx="333">
                  <c:v>1</c:v>
                </c:pt>
                <c:pt idx="334">
                  <c:v>1</c:v>
                </c:pt>
                <c:pt idx="335">
                  <c:v>1</c:v>
                </c:pt>
                <c:pt idx="336">
                  <c:v>1</c:v>
                </c:pt>
                <c:pt idx="337">
                  <c:v>1</c:v>
                </c:pt>
                <c:pt idx="338">
                  <c:v>1</c:v>
                </c:pt>
                <c:pt idx="339">
                  <c:v>1</c:v>
                </c:pt>
                <c:pt idx="340">
                  <c:v>1</c:v>
                </c:pt>
                <c:pt idx="341">
                  <c:v>1</c:v>
                </c:pt>
                <c:pt idx="342">
                  <c:v>1</c:v>
                </c:pt>
                <c:pt idx="343">
                  <c:v>1</c:v>
                </c:pt>
                <c:pt idx="344">
                  <c:v>1</c:v>
                </c:pt>
                <c:pt idx="345">
                  <c:v>1</c:v>
                </c:pt>
                <c:pt idx="346">
                  <c:v>1</c:v>
                </c:pt>
              </c:numCache>
            </c:numRef>
          </c:xVal>
          <c:yVal>
            <c:numRef>
              <c:f>'Ark1'!$C$4:$C$365</c:f>
              <c:numCache>
                <c:formatCode>#,##0.000</c:formatCode>
                <c:ptCount val="362"/>
                <c:pt idx="0">
                  <c:v>1</c:v>
                </c:pt>
                <c:pt idx="1">
                  <c:v>1</c:v>
                </c:pt>
                <c:pt idx="2">
                  <c:v>1</c:v>
                </c:pt>
                <c:pt idx="3">
                  <c:v>1.0191514560114121</c:v>
                </c:pt>
                <c:pt idx="4">
                  <c:v>1</c:v>
                </c:pt>
                <c:pt idx="5">
                  <c:v>1.038302912022824</c:v>
                </c:pt>
                <c:pt idx="6">
                  <c:v>1</c:v>
                </c:pt>
                <c:pt idx="7">
                  <c:v>1.0574543680342359</c:v>
                </c:pt>
                <c:pt idx="8">
                  <c:v>1</c:v>
                </c:pt>
                <c:pt idx="9">
                  <c:v>1.076605824045648</c:v>
                </c:pt>
                <c:pt idx="10">
                  <c:v>1</c:v>
                </c:pt>
                <c:pt idx="11">
                  <c:v>1.0957572800570596</c:v>
                </c:pt>
                <c:pt idx="12">
                  <c:v>1</c:v>
                </c:pt>
                <c:pt idx="13">
                  <c:v>1.1149087360684713</c:v>
                </c:pt>
                <c:pt idx="14">
                  <c:v>1</c:v>
                </c:pt>
                <c:pt idx="15">
                  <c:v>1.134060192079883</c:v>
                </c:pt>
                <c:pt idx="16">
                  <c:v>1</c:v>
                </c:pt>
                <c:pt idx="17">
                  <c:v>1.1532116480912946</c:v>
                </c:pt>
                <c:pt idx="18">
                  <c:v>1</c:v>
                </c:pt>
                <c:pt idx="19">
                  <c:v>1.1723631041027063</c:v>
                </c:pt>
                <c:pt idx="20">
                  <c:v>1</c:v>
                </c:pt>
                <c:pt idx="21">
                  <c:v>1.1915145601141179</c:v>
                </c:pt>
                <c:pt idx="22">
                  <c:v>1</c:v>
                </c:pt>
                <c:pt idx="23">
                  <c:v>1.2106660161255292</c:v>
                </c:pt>
                <c:pt idx="24">
                  <c:v>1</c:v>
                </c:pt>
                <c:pt idx="25">
                  <c:v>1.2298174721369408</c:v>
                </c:pt>
                <c:pt idx="26">
                  <c:v>1</c:v>
                </c:pt>
                <c:pt idx="27">
                  <c:v>1.248968928148352</c:v>
                </c:pt>
                <c:pt idx="28">
                  <c:v>1</c:v>
                </c:pt>
                <c:pt idx="29">
                  <c:v>1.2681203841597635</c:v>
                </c:pt>
                <c:pt idx="30">
                  <c:v>1</c:v>
                </c:pt>
                <c:pt idx="31">
                  <c:v>1.2872718401711749</c:v>
                </c:pt>
                <c:pt idx="32">
                  <c:v>1</c:v>
                </c:pt>
                <c:pt idx="33">
                  <c:v>1.3064232961825863</c:v>
                </c:pt>
                <c:pt idx="34">
                  <c:v>1</c:v>
                </c:pt>
                <c:pt idx="35">
                  <c:v>1.3255747521939973</c:v>
                </c:pt>
                <c:pt idx="36">
                  <c:v>1</c:v>
                </c:pt>
                <c:pt idx="37">
                  <c:v>1.3447262082054086</c:v>
                </c:pt>
                <c:pt idx="38">
                  <c:v>1</c:v>
                </c:pt>
                <c:pt idx="39">
                  <c:v>1.3638776642168196</c:v>
                </c:pt>
                <c:pt idx="40">
                  <c:v>1</c:v>
                </c:pt>
                <c:pt idx="41">
                  <c:v>1.3830291202282308</c:v>
                </c:pt>
                <c:pt idx="42">
                  <c:v>1</c:v>
                </c:pt>
                <c:pt idx="43">
                  <c:v>1.4021805762396418</c:v>
                </c:pt>
                <c:pt idx="44">
                  <c:v>1</c:v>
                </c:pt>
                <c:pt idx="45">
                  <c:v>1.421332032251053</c:v>
                </c:pt>
                <c:pt idx="46">
                  <c:v>1</c:v>
                </c:pt>
                <c:pt idx="47">
                  <c:v>1.4403918621693139</c:v>
                </c:pt>
                <c:pt idx="48">
                  <c:v>1</c:v>
                </c:pt>
                <c:pt idx="49">
                  <c:v>1.4594324215271597</c:v>
                </c:pt>
                <c:pt idx="50">
                  <c:v>1</c:v>
                </c:pt>
                <c:pt idx="51">
                  <c:v>1.4784729808850057</c:v>
                </c:pt>
                <c:pt idx="52">
                  <c:v>1</c:v>
                </c:pt>
                <c:pt idx="53">
                  <c:v>1.4975135402428514</c:v>
                </c:pt>
                <c:pt idx="54">
                  <c:v>1</c:v>
                </c:pt>
                <c:pt idx="55">
                  <c:v>1.5165540996006968</c:v>
                </c:pt>
                <c:pt idx="56">
                  <c:v>1</c:v>
                </c:pt>
                <c:pt idx="57">
                  <c:v>1.5355946589585423</c:v>
                </c:pt>
                <c:pt idx="58">
                  <c:v>1</c:v>
                </c:pt>
                <c:pt idx="59">
                  <c:v>1.5546352183163876</c:v>
                </c:pt>
                <c:pt idx="60">
                  <c:v>1</c:v>
                </c:pt>
                <c:pt idx="61">
                  <c:v>1.5736757776742329</c:v>
                </c:pt>
                <c:pt idx="62">
                  <c:v>1</c:v>
                </c:pt>
                <c:pt idx="63">
                  <c:v>1.592716337032078</c:v>
                </c:pt>
                <c:pt idx="64">
                  <c:v>1</c:v>
                </c:pt>
                <c:pt idx="65">
                  <c:v>1.6117568963899231</c:v>
                </c:pt>
                <c:pt idx="66">
                  <c:v>1</c:v>
                </c:pt>
                <c:pt idx="67">
                  <c:v>1.6307974557477682</c:v>
                </c:pt>
                <c:pt idx="68">
                  <c:v>1</c:v>
                </c:pt>
                <c:pt idx="69">
                  <c:v>1.6498380151056131</c:v>
                </c:pt>
                <c:pt idx="70">
                  <c:v>1</c:v>
                </c:pt>
                <c:pt idx="71">
                  <c:v>1.668878574463458</c:v>
                </c:pt>
                <c:pt idx="72">
                  <c:v>1</c:v>
                </c:pt>
                <c:pt idx="73">
                  <c:v>1.6879191338213027</c:v>
                </c:pt>
                <c:pt idx="74">
                  <c:v>1</c:v>
                </c:pt>
                <c:pt idx="75">
                  <c:v>1.7069596931791473</c:v>
                </c:pt>
                <c:pt idx="76">
                  <c:v>1</c:v>
                </c:pt>
                <c:pt idx="77">
                  <c:v>1.7173232946152304</c:v>
                </c:pt>
                <c:pt idx="78">
                  <c:v>1</c:v>
                </c:pt>
                <c:pt idx="79">
                  <c:v>1.7167155762941655</c:v>
                </c:pt>
                <c:pt idx="80">
                  <c:v>1</c:v>
                </c:pt>
                <c:pt idx="81">
                  <c:v>1.7161078579731006</c:v>
                </c:pt>
                <c:pt idx="82">
                  <c:v>1</c:v>
                </c:pt>
                <c:pt idx="83">
                  <c:v>1.7155001396520355</c:v>
                </c:pt>
                <c:pt idx="84">
                  <c:v>1</c:v>
                </c:pt>
                <c:pt idx="85">
                  <c:v>1.7148924213309704</c:v>
                </c:pt>
                <c:pt idx="86">
                  <c:v>1</c:v>
                </c:pt>
                <c:pt idx="87">
                  <c:v>1.7142847030099051</c:v>
                </c:pt>
                <c:pt idx="88">
                  <c:v>1</c:v>
                </c:pt>
                <c:pt idx="89">
                  <c:v>1.7136769846888398</c:v>
                </c:pt>
                <c:pt idx="90">
                  <c:v>1</c:v>
                </c:pt>
                <c:pt idx="91">
                  <c:v>1.7130692663677742</c:v>
                </c:pt>
                <c:pt idx="92">
                  <c:v>1</c:v>
                </c:pt>
                <c:pt idx="93">
                  <c:v>1.7124615480467087</c:v>
                </c:pt>
                <c:pt idx="94">
                  <c:v>1</c:v>
                </c:pt>
                <c:pt idx="95">
                  <c:v>1.7118538297256432</c:v>
                </c:pt>
                <c:pt idx="96">
                  <c:v>1</c:v>
                </c:pt>
                <c:pt idx="97">
                  <c:v>1.7112461114045772</c:v>
                </c:pt>
                <c:pt idx="98">
                  <c:v>1</c:v>
                </c:pt>
                <c:pt idx="99">
                  <c:v>1.7106383930835114</c:v>
                </c:pt>
                <c:pt idx="100">
                  <c:v>1</c:v>
                </c:pt>
                <c:pt idx="101">
                  <c:v>1.7100306747624454</c:v>
                </c:pt>
                <c:pt idx="102">
                  <c:v>1</c:v>
                </c:pt>
                <c:pt idx="103">
                  <c:v>1.7094229564413792</c:v>
                </c:pt>
                <c:pt idx="104">
                  <c:v>1</c:v>
                </c:pt>
                <c:pt idx="105">
                  <c:v>1.7088152381203132</c:v>
                </c:pt>
                <c:pt idx="106">
                  <c:v>1</c:v>
                </c:pt>
                <c:pt idx="107">
                  <c:v>1.7081454985516735</c:v>
                </c:pt>
                <c:pt idx="108">
                  <c:v>1</c:v>
                </c:pt>
                <c:pt idx="109">
                  <c:v>1.7064496650615306</c:v>
                </c:pt>
                <c:pt idx="110">
                  <c:v>1</c:v>
                </c:pt>
                <c:pt idx="111">
                  <c:v>1.7047538315713879</c:v>
                </c:pt>
                <c:pt idx="112">
                  <c:v>1</c:v>
                </c:pt>
                <c:pt idx="113">
                  <c:v>1.703057998081245</c:v>
                </c:pt>
                <c:pt idx="114">
                  <c:v>1</c:v>
                </c:pt>
                <c:pt idx="115">
                  <c:v>1.7013621645911021</c:v>
                </c:pt>
                <c:pt idx="116">
                  <c:v>1</c:v>
                </c:pt>
                <c:pt idx="117">
                  <c:v>1.699666331100959</c:v>
                </c:pt>
                <c:pt idx="118">
                  <c:v>1</c:v>
                </c:pt>
                <c:pt idx="119">
                  <c:v>1.6979704976108159</c:v>
                </c:pt>
                <c:pt idx="120">
                  <c:v>1</c:v>
                </c:pt>
                <c:pt idx="121">
                  <c:v>1.6962746641206725</c:v>
                </c:pt>
                <c:pt idx="122">
                  <c:v>1</c:v>
                </c:pt>
                <c:pt idx="123">
                  <c:v>1.6945788306305294</c:v>
                </c:pt>
                <c:pt idx="124">
                  <c:v>1</c:v>
                </c:pt>
                <c:pt idx="125">
                  <c:v>1.692882997140386</c:v>
                </c:pt>
                <c:pt idx="126">
                  <c:v>1</c:v>
                </c:pt>
                <c:pt idx="127">
                  <c:v>1.6911871636502422</c:v>
                </c:pt>
                <c:pt idx="128">
                  <c:v>1</c:v>
                </c:pt>
                <c:pt idx="129">
                  <c:v>1.6894913301600987</c:v>
                </c:pt>
                <c:pt idx="130">
                  <c:v>1</c:v>
                </c:pt>
                <c:pt idx="131">
                  <c:v>1.6877954966699549</c:v>
                </c:pt>
                <c:pt idx="132">
                  <c:v>1</c:v>
                </c:pt>
                <c:pt idx="133">
                  <c:v>1.6860996631798111</c:v>
                </c:pt>
                <c:pt idx="134">
                  <c:v>1</c:v>
                </c:pt>
                <c:pt idx="135">
                  <c:v>1.6844038296896671</c:v>
                </c:pt>
                <c:pt idx="136">
                  <c:v>1</c:v>
                </c:pt>
                <c:pt idx="137">
                  <c:v>1.6827079961995233</c:v>
                </c:pt>
                <c:pt idx="138">
                  <c:v>1</c:v>
                </c:pt>
                <c:pt idx="139">
                  <c:v>1.6803886984725929</c:v>
                </c:pt>
                <c:pt idx="140">
                  <c:v>1</c:v>
                </c:pt>
                <c:pt idx="141">
                  <c:v>1.6777656198538922</c:v>
                </c:pt>
                <c:pt idx="142">
                  <c:v>1</c:v>
                </c:pt>
                <c:pt idx="143">
                  <c:v>1.6751425412351917</c:v>
                </c:pt>
                <c:pt idx="144">
                  <c:v>1</c:v>
                </c:pt>
                <c:pt idx="145">
                  <c:v>1.672519462616491</c:v>
                </c:pt>
                <c:pt idx="146">
                  <c:v>1</c:v>
                </c:pt>
                <c:pt idx="147">
                  <c:v>1.6698963839977903</c:v>
                </c:pt>
                <c:pt idx="148">
                  <c:v>1</c:v>
                </c:pt>
                <c:pt idx="149">
                  <c:v>1.6672733053790898</c:v>
                </c:pt>
                <c:pt idx="150">
                  <c:v>1</c:v>
                </c:pt>
                <c:pt idx="151">
                  <c:v>1.6646502267603889</c:v>
                </c:pt>
                <c:pt idx="152">
                  <c:v>1</c:v>
                </c:pt>
                <c:pt idx="153">
                  <c:v>1.6620271481416879</c:v>
                </c:pt>
                <c:pt idx="154">
                  <c:v>1</c:v>
                </c:pt>
                <c:pt idx="155">
                  <c:v>1.6594040695229872</c:v>
                </c:pt>
                <c:pt idx="156">
                  <c:v>1</c:v>
                </c:pt>
                <c:pt idx="157">
                  <c:v>1.6567809909042863</c:v>
                </c:pt>
                <c:pt idx="158">
                  <c:v>1</c:v>
                </c:pt>
                <c:pt idx="159">
                  <c:v>1.6541579122855854</c:v>
                </c:pt>
                <c:pt idx="160">
                  <c:v>1</c:v>
                </c:pt>
                <c:pt idx="161">
                  <c:v>1.6515348336668845</c:v>
                </c:pt>
                <c:pt idx="162">
                  <c:v>1</c:v>
                </c:pt>
                <c:pt idx="163">
                  <c:v>1.6489117550481833</c:v>
                </c:pt>
                <c:pt idx="164">
                  <c:v>1</c:v>
                </c:pt>
                <c:pt idx="165">
                  <c:v>1.6462886764294822</c:v>
                </c:pt>
                <c:pt idx="166">
                  <c:v>1</c:v>
                </c:pt>
                <c:pt idx="167">
                  <c:v>1.6436655978107808</c:v>
                </c:pt>
                <c:pt idx="168">
                  <c:v>1</c:v>
                </c:pt>
                <c:pt idx="169">
                  <c:v>1.6410425191920797</c:v>
                </c:pt>
                <c:pt idx="170">
                  <c:v>1</c:v>
                </c:pt>
                <c:pt idx="171">
                  <c:v>1.6384194405733785</c:v>
                </c:pt>
                <c:pt idx="172">
                  <c:v>1</c:v>
                </c:pt>
                <c:pt idx="173">
                  <c:v>1.6357963619546774</c:v>
                </c:pt>
                <c:pt idx="174">
                  <c:v>1</c:v>
                </c:pt>
                <c:pt idx="175">
                  <c:v>1.6331732833359762</c:v>
                </c:pt>
                <c:pt idx="176">
                  <c:v>1</c:v>
                </c:pt>
                <c:pt idx="177">
                  <c:v>1.6305502047172749</c:v>
                </c:pt>
                <c:pt idx="178">
                  <c:v>1</c:v>
                </c:pt>
                <c:pt idx="179">
                  <c:v>1.6279271260985733</c:v>
                </c:pt>
                <c:pt idx="180">
                  <c:v>1</c:v>
                </c:pt>
                <c:pt idx="181">
                  <c:v>1.6253040474798719</c:v>
                </c:pt>
                <c:pt idx="182">
                  <c:v>1</c:v>
                </c:pt>
                <c:pt idx="183">
                  <c:v>1.6226809688611703</c:v>
                </c:pt>
                <c:pt idx="184">
                  <c:v>1</c:v>
                </c:pt>
                <c:pt idx="185">
                  <c:v>1.6200578902424687</c:v>
                </c:pt>
                <c:pt idx="186">
                  <c:v>1</c:v>
                </c:pt>
                <c:pt idx="187">
                  <c:v>1.6174348116237671</c:v>
                </c:pt>
                <c:pt idx="188">
                  <c:v>1</c:v>
                </c:pt>
                <c:pt idx="189">
                  <c:v>1.6148117330050655</c:v>
                </c:pt>
                <c:pt idx="190">
                  <c:v>1</c:v>
                </c:pt>
                <c:pt idx="191">
                  <c:v>1.6121886543863635</c:v>
                </c:pt>
                <c:pt idx="192">
                  <c:v>1</c:v>
                </c:pt>
                <c:pt idx="193">
                  <c:v>1.6095655757676619</c:v>
                </c:pt>
                <c:pt idx="194">
                  <c:v>1</c:v>
                </c:pt>
                <c:pt idx="195">
                  <c:v>1.6069424971489599</c:v>
                </c:pt>
                <c:pt idx="196">
                  <c:v>1</c:v>
                </c:pt>
                <c:pt idx="197">
                  <c:v>1.6043194185302581</c:v>
                </c:pt>
                <c:pt idx="198">
                  <c:v>1</c:v>
                </c:pt>
                <c:pt idx="199">
                  <c:v>1.6016963399115562</c:v>
                </c:pt>
                <c:pt idx="200">
                  <c:v>1</c:v>
                </c:pt>
                <c:pt idx="201">
                  <c:v>1.5977675432002036</c:v>
                </c:pt>
                <c:pt idx="202">
                  <c:v>1</c:v>
                </c:pt>
                <c:pt idx="203">
                  <c:v>1.5936987310022905</c:v>
                </c:pt>
                <c:pt idx="204">
                  <c:v>1</c:v>
                </c:pt>
                <c:pt idx="205">
                  <c:v>1.589629918804377</c:v>
                </c:pt>
                <c:pt idx="206">
                  <c:v>1</c:v>
                </c:pt>
                <c:pt idx="207">
                  <c:v>1.5855611066064634</c:v>
                </c:pt>
                <c:pt idx="208">
                  <c:v>1</c:v>
                </c:pt>
                <c:pt idx="209">
                  <c:v>1.5814922944085499</c:v>
                </c:pt>
                <c:pt idx="210">
                  <c:v>1</c:v>
                </c:pt>
                <c:pt idx="211">
                  <c:v>1.5774234822106363</c:v>
                </c:pt>
                <c:pt idx="212">
                  <c:v>1</c:v>
                </c:pt>
                <c:pt idx="213">
                  <c:v>1.5733546700127223</c:v>
                </c:pt>
                <c:pt idx="214">
                  <c:v>1</c:v>
                </c:pt>
                <c:pt idx="215">
                  <c:v>1.5692858578148083</c:v>
                </c:pt>
                <c:pt idx="216">
                  <c:v>1</c:v>
                </c:pt>
                <c:pt idx="217">
                  <c:v>1.5652170456168943</c:v>
                </c:pt>
                <c:pt idx="218">
                  <c:v>1</c:v>
                </c:pt>
                <c:pt idx="219">
                  <c:v>1.5611482334189803</c:v>
                </c:pt>
                <c:pt idx="220">
                  <c:v>1</c:v>
                </c:pt>
                <c:pt idx="221">
                  <c:v>1.5570794212210659</c:v>
                </c:pt>
                <c:pt idx="222">
                  <c:v>1</c:v>
                </c:pt>
                <c:pt idx="223">
                  <c:v>1.5530106090231519</c:v>
                </c:pt>
                <c:pt idx="224">
                  <c:v>1</c:v>
                </c:pt>
                <c:pt idx="225">
                  <c:v>1.5489417968252375</c:v>
                </c:pt>
                <c:pt idx="226">
                  <c:v>1</c:v>
                </c:pt>
                <c:pt idx="227">
                  <c:v>1.544872984627323</c:v>
                </c:pt>
                <c:pt idx="228">
                  <c:v>1</c:v>
                </c:pt>
                <c:pt idx="229">
                  <c:v>1.5408041724294086</c:v>
                </c:pt>
                <c:pt idx="230">
                  <c:v>1</c:v>
                </c:pt>
                <c:pt idx="231">
                  <c:v>1.5365565057357919</c:v>
                </c:pt>
                <c:pt idx="232">
                  <c:v>1</c:v>
                </c:pt>
                <c:pt idx="233">
                  <c:v>1.5321427723286247</c:v>
                </c:pt>
                <c:pt idx="234">
                  <c:v>1</c:v>
                </c:pt>
                <c:pt idx="235">
                  <c:v>1.5277290389214575</c:v>
                </c:pt>
                <c:pt idx="236">
                  <c:v>1</c:v>
                </c:pt>
                <c:pt idx="237">
                  <c:v>1.5233153055142903</c:v>
                </c:pt>
                <c:pt idx="238">
                  <c:v>1</c:v>
                </c:pt>
                <c:pt idx="239">
                  <c:v>1.5189015721071228</c:v>
                </c:pt>
                <c:pt idx="240">
                  <c:v>1</c:v>
                </c:pt>
                <c:pt idx="241">
                  <c:v>1.5144878386999552</c:v>
                </c:pt>
                <c:pt idx="242">
                  <c:v>1</c:v>
                </c:pt>
                <c:pt idx="243">
                  <c:v>1.5100741052927877</c:v>
                </c:pt>
                <c:pt idx="244">
                  <c:v>1</c:v>
                </c:pt>
                <c:pt idx="245">
                  <c:v>1.5056603718856201</c:v>
                </c:pt>
                <c:pt idx="246">
                  <c:v>1</c:v>
                </c:pt>
                <c:pt idx="247">
                  <c:v>1.5012466384784524</c:v>
                </c:pt>
                <c:pt idx="248">
                  <c:v>1</c:v>
                </c:pt>
                <c:pt idx="249">
                  <c:v>1.4968329050712845</c:v>
                </c:pt>
                <c:pt idx="250">
                  <c:v>1</c:v>
                </c:pt>
                <c:pt idx="251">
                  <c:v>1.4924191716641164</c:v>
                </c:pt>
                <c:pt idx="252">
                  <c:v>1</c:v>
                </c:pt>
                <c:pt idx="253">
                  <c:v>1.4880054382569483</c:v>
                </c:pt>
                <c:pt idx="254">
                  <c:v>1</c:v>
                </c:pt>
                <c:pt idx="255">
                  <c:v>1.4835917048497804</c:v>
                </c:pt>
                <c:pt idx="256">
                  <c:v>1</c:v>
                </c:pt>
                <c:pt idx="257">
                  <c:v>1.4791779714426119</c:v>
                </c:pt>
                <c:pt idx="258">
                  <c:v>1</c:v>
                </c:pt>
                <c:pt idx="259">
                  <c:v>1.4747642380354435</c:v>
                </c:pt>
                <c:pt idx="260">
                  <c:v>1</c:v>
                </c:pt>
                <c:pt idx="261">
                  <c:v>1.4700332569010759</c:v>
                </c:pt>
                <c:pt idx="262">
                  <c:v>1</c:v>
                </c:pt>
                <c:pt idx="263">
                  <c:v>1.4632506218689898</c:v>
                </c:pt>
                <c:pt idx="264">
                  <c:v>1</c:v>
                </c:pt>
                <c:pt idx="265">
                  <c:v>1.4564679868369037</c:v>
                </c:pt>
                <c:pt idx="266">
                  <c:v>1</c:v>
                </c:pt>
                <c:pt idx="267">
                  <c:v>1.4496853518048176</c:v>
                </c:pt>
                <c:pt idx="268">
                  <c:v>1</c:v>
                </c:pt>
                <c:pt idx="269">
                  <c:v>1.4429027167727311</c:v>
                </c:pt>
                <c:pt idx="270">
                  <c:v>1</c:v>
                </c:pt>
                <c:pt idx="271">
                  <c:v>1.4361200817406445</c:v>
                </c:pt>
                <c:pt idx="272">
                  <c:v>1</c:v>
                </c:pt>
                <c:pt idx="273">
                  <c:v>1.429337446708558</c:v>
                </c:pt>
                <c:pt idx="274">
                  <c:v>1</c:v>
                </c:pt>
                <c:pt idx="275">
                  <c:v>1.4225548116764717</c:v>
                </c:pt>
                <c:pt idx="276">
                  <c:v>1</c:v>
                </c:pt>
                <c:pt idx="277">
                  <c:v>1.4157721766443851</c:v>
                </c:pt>
                <c:pt idx="278">
                  <c:v>1</c:v>
                </c:pt>
                <c:pt idx="279">
                  <c:v>1.4089895416122984</c:v>
                </c:pt>
                <c:pt idx="280">
                  <c:v>1</c:v>
                </c:pt>
                <c:pt idx="281">
                  <c:v>1.4022069065802114</c:v>
                </c:pt>
                <c:pt idx="282">
                  <c:v>1</c:v>
                </c:pt>
                <c:pt idx="283">
                  <c:v>1.3954242715481244</c:v>
                </c:pt>
                <c:pt idx="284">
                  <c:v>1</c:v>
                </c:pt>
                <c:pt idx="285">
                  <c:v>1.3886416365160374</c:v>
                </c:pt>
                <c:pt idx="286">
                  <c:v>1</c:v>
                </c:pt>
                <c:pt idx="287">
                  <c:v>1.3818590014839502</c:v>
                </c:pt>
                <c:pt idx="288">
                  <c:v>1</c:v>
                </c:pt>
                <c:pt idx="289">
                  <c:v>1.3750763664518628</c:v>
                </c:pt>
                <c:pt idx="290">
                  <c:v>1</c:v>
                </c:pt>
                <c:pt idx="291">
                  <c:v>1.3682937314197754</c:v>
                </c:pt>
                <c:pt idx="292">
                  <c:v>1</c:v>
                </c:pt>
                <c:pt idx="293">
                  <c:v>1.3487384675973839</c:v>
                </c:pt>
                <c:pt idx="294">
                  <c:v>1</c:v>
                </c:pt>
                <c:pt idx="295">
                  <c:v>1.3249098986265864</c:v>
                </c:pt>
                <c:pt idx="296">
                  <c:v>1</c:v>
                </c:pt>
                <c:pt idx="297">
                  <c:v>1.3010813296557888</c:v>
                </c:pt>
                <c:pt idx="298">
                  <c:v>1</c:v>
                </c:pt>
                <c:pt idx="299">
                  <c:v>1.2772527606849904</c:v>
                </c:pt>
                <c:pt idx="300">
                  <c:v>1</c:v>
                </c:pt>
                <c:pt idx="301">
                  <c:v>1.2534241917141928</c:v>
                </c:pt>
                <c:pt idx="302">
                  <c:v>1</c:v>
                </c:pt>
                <c:pt idx="303">
                  <c:v>1.2295956227433944</c:v>
                </c:pt>
                <c:pt idx="304">
                  <c:v>1</c:v>
                </c:pt>
                <c:pt idx="305">
                  <c:v>1.2057670537725969</c:v>
                </c:pt>
                <c:pt idx="306">
                  <c:v>1</c:v>
                </c:pt>
                <c:pt idx="307">
                  <c:v>1.1819384848017984</c:v>
                </c:pt>
                <c:pt idx="308">
                  <c:v>1</c:v>
                </c:pt>
                <c:pt idx="309">
                  <c:v>1.158109915831</c:v>
                </c:pt>
                <c:pt idx="310">
                  <c:v>1</c:v>
                </c:pt>
                <c:pt idx="311">
                  <c:v>1.1342813468602015</c:v>
                </c:pt>
                <c:pt idx="312">
                  <c:v>1</c:v>
                </c:pt>
                <c:pt idx="313">
                  <c:v>1.1104527778894031</c:v>
                </c:pt>
                <c:pt idx="314">
                  <c:v>1</c:v>
                </c:pt>
                <c:pt idx="315">
                  <c:v>1.0866242089186038</c:v>
                </c:pt>
                <c:pt idx="316">
                  <c:v>1</c:v>
                </c:pt>
                <c:pt idx="317">
                  <c:v>1.0627956399478053</c:v>
                </c:pt>
                <c:pt idx="318">
                  <c:v>1</c:v>
                </c:pt>
                <c:pt idx="319">
                  <c:v>1.038967070977006</c:v>
                </c:pt>
                <c:pt idx="320">
                  <c:v>1</c:v>
                </c:pt>
                <c:pt idx="321">
                  <c:v>1.0151385020062076</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numCache>
            </c:numRef>
          </c:yVal>
          <c:smooth val="0"/>
          <c:extLst>
            <c:ext xmlns:c16="http://schemas.microsoft.com/office/drawing/2014/chart" uri="{C3380CC4-5D6E-409C-BE32-E72D297353CC}">
              <c16:uniqueId val="{00000001-D191-4616-B319-17B3021F8F5B}"/>
            </c:ext>
          </c:extLst>
        </c:ser>
        <c:ser>
          <c:idx val="2"/>
          <c:order val="1"/>
          <c:tx>
            <c:v>Customers Operating Profit</c:v>
          </c:tx>
          <c:spPr>
            <a:ln>
              <a:solidFill>
                <a:schemeClr val="tx2"/>
              </a:solidFill>
            </a:ln>
          </c:spPr>
          <c:marker>
            <c:symbol val="none"/>
          </c:marker>
          <c:xVal>
            <c:numRef>
              <c:f>'3'!$W$7:$W$108</c:f>
              <c:numCache>
                <c:formatCode>0.00%</c:formatCode>
                <c:ptCount val="102"/>
                <c:pt idx="0">
                  <c:v>0</c:v>
                </c:pt>
                <c:pt idx="1">
                  <c:v>1.5384615384615385E-2</c:v>
                </c:pt>
                <c:pt idx="2">
                  <c:v>3.0769230769230771E-2</c:v>
                </c:pt>
                <c:pt idx="3">
                  <c:v>4.6153846153846156E-2</c:v>
                </c:pt>
                <c:pt idx="4">
                  <c:v>6.1538461538461542E-2</c:v>
                </c:pt>
                <c:pt idx="5">
                  <c:v>7.6923076923076927E-2</c:v>
                </c:pt>
                <c:pt idx="6">
                  <c:v>9.2307692307692313E-2</c:v>
                </c:pt>
                <c:pt idx="7" formatCode="0%">
                  <c:v>0.1076923076923077</c:v>
                </c:pt>
                <c:pt idx="8" formatCode="0%">
                  <c:v>0.12307692307692308</c:v>
                </c:pt>
                <c:pt idx="9" formatCode="0%">
                  <c:v>0.13846153846153847</c:v>
                </c:pt>
                <c:pt idx="10" formatCode="0%">
                  <c:v>0.15384615384615385</c:v>
                </c:pt>
                <c:pt idx="11" formatCode="0%">
                  <c:v>0.16923076923076924</c:v>
                </c:pt>
                <c:pt idx="12" formatCode="0%">
                  <c:v>0.18461538461538463</c:v>
                </c:pt>
                <c:pt idx="13" formatCode="0%">
                  <c:v>0.2</c:v>
                </c:pt>
                <c:pt idx="14" formatCode="0%">
                  <c:v>0.2153846153846154</c:v>
                </c:pt>
                <c:pt idx="15" formatCode="0%">
                  <c:v>0.23076923076923078</c:v>
                </c:pt>
                <c:pt idx="16" formatCode="0%">
                  <c:v>0.24615384615384617</c:v>
                </c:pt>
                <c:pt idx="17" formatCode="0%">
                  <c:v>0.26153846153846155</c:v>
                </c:pt>
                <c:pt idx="18" formatCode="0%">
                  <c:v>0.27692307692307694</c:v>
                </c:pt>
                <c:pt idx="19" formatCode="0%">
                  <c:v>0.29230769230769232</c:v>
                </c:pt>
                <c:pt idx="20" formatCode="0%">
                  <c:v>0.30769230769230771</c:v>
                </c:pt>
                <c:pt idx="21" formatCode="0%">
                  <c:v>0.32307692307692309</c:v>
                </c:pt>
                <c:pt idx="22" formatCode="0%">
                  <c:v>0.33846153846153848</c:v>
                </c:pt>
                <c:pt idx="23" formatCode="0%">
                  <c:v>0.35384615384615387</c:v>
                </c:pt>
                <c:pt idx="24" formatCode="0%">
                  <c:v>0.36923076923076925</c:v>
                </c:pt>
                <c:pt idx="25" formatCode="0%">
                  <c:v>0.38461538461538464</c:v>
                </c:pt>
                <c:pt idx="26" formatCode="0%">
                  <c:v>0.4</c:v>
                </c:pt>
                <c:pt idx="27" formatCode="0%">
                  <c:v>0.41538461538461541</c:v>
                </c:pt>
                <c:pt idx="28" formatCode="0%">
                  <c:v>0.43076923076923079</c:v>
                </c:pt>
                <c:pt idx="29" formatCode="0%">
                  <c:v>0.44615384615384618</c:v>
                </c:pt>
                <c:pt idx="30" formatCode="0%">
                  <c:v>0.46153846153846156</c:v>
                </c:pt>
                <c:pt idx="31" formatCode="0%">
                  <c:v>0.47692307692307695</c:v>
                </c:pt>
                <c:pt idx="32" formatCode="0%">
                  <c:v>0.49230769230769234</c:v>
                </c:pt>
                <c:pt idx="33" formatCode="0%">
                  <c:v>0.50769230769230766</c:v>
                </c:pt>
                <c:pt idx="34" formatCode="0%">
                  <c:v>0.52307692307692311</c:v>
                </c:pt>
                <c:pt idx="35" formatCode="0%">
                  <c:v>0.53846153846153855</c:v>
                </c:pt>
                <c:pt idx="36" formatCode="0%">
                  <c:v>0.55384615384615388</c:v>
                </c:pt>
                <c:pt idx="37" formatCode="0%">
                  <c:v>0.56923076923076921</c:v>
                </c:pt>
                <c:pt idx="38" formatCode="0%">
                  <c:v>0.58461538461538465</c:v>
                </c:pt>
                <c:pt idx="39" formatCode="0%">
                  <c:v>0.60000000000000009</c:v>
                </c:pt>
                <c:pt idx="40" formatCode="0%">
                  <c:v>0.61538461538461542</c:v>
                </c:pt>
                <c:pt idx="41" formatCode="0%">
                  <c:v>0.63076923076923075</c:v>
                </c:pt>
                <c:pt idx="42" formatCode="0%">
                  <c:v>0.64615384615384619</c:v>
                </c:pt>
                <c:pt idx="43" formatCode="0%">
                  <c:v>0.66153846153846163</c:v>
                </c:pt>
                <c:pt idx="44" formatCode="0%">
                  <c:v>0.67692307692307696</c:v>
                </c:pt>
                <c:pt idx="45" formatCode="0%">
                  <c:v>0.69230769230769229</c:v>
                </c:pt>
                <c:pt idx="46" formatCode="0%">
                  <c:v>0.70769230769230773</c:v>
                </c:pt>
                <c:pt idx="47" formatCode="0%">
                  <c:v>0.72307692307692317</c:v>
                </c:pt>
                <c:pt idx="48" formatCode="0%">
                  <c:v>0.7384615384615385</c:v>
                </c:pt>
                <c:pt idx="49" formatCode="0%">
                  <c:v>0.75384615384615383</c:v>
                </c:pt>
                <c:pt idx="50" formatCode="0%">
                  <c:v>0.76923076923076927</c:v>
                </c:pt>
                <c:pt idx="51" formatCode="0%">
                  <c:v>0.78461538461538471</c:v>
                </c:pt>
                <c:pt idx="52" formatCode="0%">
                  <c:v>0.8</c:v>
                </c:pt>
                <c:pt idx="53" formatCode="0%">
                  <c:v>0.81538461538461537</c:v>
                </c:pt>
                <c:pt idx="54" formatCode="0%">
                  <c:v>0.83076923076923082</c:v>
                </c:pt>
                <c:pt idx="55" formatCode="0%">
                  <c:v>0.84615384615384626</c:v>
                </c:pt>
                <c:pt idx="56" formatCode="0%">
                  <c:v>0.86153846153846159</c:v>
                </c:pt>
                <c:pt idx="57" formatCode="0%">
                  <c:v>0.87692307692307692</c:v>
                </c:pt>
                <c:pt idx="58" formatCode="0%">
                  <c:v>0.89230769230769236</c:v>
                </c:pt>
                <c:pt idx="59" formatCode="0%">
                  <c:v>0.9076923076923078</c:v>
                </c:pt>
                <c:pt idx="60" formatCode="0%">
                  <c:v>0.92307692307692313</c:v>
                </c:pt>
                <c:pt idx="61" formatCode="0%">
                  <c:v>0.93846153846153846</c:v>
                </c:pt>
                <c:pt idx="62" formatCode="0%">
                  <c:v>0.9538461538461539</c:v>
                </c:pt>
                <c:pt idx="63" formatCode="0%">
                  <c:v>0.96923076923076934</c:v>
                </c:pt>
                <c:pt idx="64" formatCode="0%">
                  <c:v>0.98461538461538467</c:v>
                </c:pt>
                <c:pt idx="65" formatCode="0%">
                  <c:v>1</c:v>
                </c:pt>
                <c:pt idx="66" formatCode="0%">
                  <c:v>1.0000000099999999</c:v>
                </c:pt>
                <c:pt idx="67" formatCode="0%">
                  <c:v>1.0000000099999999</c:v>
                </c:pt>
                <c:pt idx="68" formatCode="0%">
                  <c:v>1.0000000099999999</c:v>
                </c:pt>
                <c:pt idx="69" formatCode="0%">
                  <c:v>1.0000000099999999</c:v>
                </c:pt>
                <c:pt idx="70" formatCode="0%">
                  <c:v>1.0000000099999999</c:v>
                </c:pt>
                <c:pt idx="71" formatCode="0%">
                  <c:v>1.0000000099999999</c:v>
                </c:pt>
                <c:pt idx="72" formatCode="0%">
                  <c:v>1.0000000099999999</c:v>
                </c:pt>
                <c:pt idx="73" formatCode="0%">
                  <c:v>1.0000000099999999</c:v>
                </c:pt>
                <c:pt idx="74" formatCode="0%">
                  <c:v>1.0000000099999999</c:v>
                </c:pt>
                <c:pt idx="75" formatCode="0%">
                  <c:v>1.0000000099999999</c:v>
                </c:pt>
                <c:pt idx="76" formatCode="0%">
                  <c:v>1.0000000099999999</c:v>
                </c:pt>
                <c:pt idx="77" formatCode="0%">
                  <c:v>1.0000000099999999</c:v>
                </c:pt>
                <c:pt idx="78" formatCode="0%">
                  <c:v>1.0000000099999999</c:v>
                </c:pt>
                <c:pt idx="79" formatCode="0%">
                  <c:v>1.0000000099999999</c:v>
                </c:pt>
                <c:pt idx="80" formatCode="0%">
                  <c:v>1.0000000099999999</c:v>
                </c:pt>
                <c:pt idx="81" formatCode="0%">
                  <c:v>1.0000000099999999</c:v>
                </c:pt>
                <c:pt idx="82" formatCode="0%">
                  <c:v>1.0000000099999999</c:v>
                </c:pt>
                <c:pt idx="83" formatCode="0%">
                  <c:v>1.0000000099999999</c:v>
                </c:pt>
                <c:pt idx="84" formatCode="0%">
                  <c:v>1.0000000099999999</c:v>
                </c:pt>
                <c:pt idx="85" formatCode="0%">
                  <c:v>1.0000000099999999</c:v>
                </c:pt>
                <c:pt idx="86" formatCode="0%">
                  <c:v>1.0000000099999999</c:v>
                </c:pt>
                <c:pt idx="87" formatCode="0%">
                  <c:v>1.0000000099999999</c:v>
                </c:pt>
                <c:pt idx="88" formatCode="0%">
                  <c:v>1.0000000099999999</c:v>
                </c:pt>
                <c:pt idx="89" formatCode="0%">
                  <c:v>1.0000000099999999</c:v>
                </c:pt>
                <c:pt idx="90" formatCode="0%">
                  <c:v>1.0000000099999999</c:v>
                </c:pt>
                <c:pt idx="91" formatCode="0%">
                  <c:v>1.0000000099999999</c:v>
                </c:pt>
                <c:pt idx="92" formatCode="0%">
                  <c:v>1.0000000099999999</c:v>
                </c:pt>
                <c:pt idx="93" formatCode="0%">
                  <c:v>1.0000000099999999</c:v>
                </c:pt>
                <c:pt idx="94" formatCode="0%">
                  <c:v>1.0000000099999999</c:v>
                </c:pt>
                <c:pt idx="95" formatCode="0%">
                  <c:v>1.0000000099999999</c:v>
                </c:pt>
                <c:pt idx="96" formatCode="0%">
                  <c:v>1.0000000099999999</c:v>
                </c:pt>
                <c:pt idx="97" formatCode="0%">
                  <c:v>1.0000000099999999</c:v>
                </c:pt>
                <c:pt idx="98" formatCode="0%">
                  <c:v>1.0000000099999999</c:v>
                </c:pt>
                <c:pt idx="99" formatCode="0%">
                  <c:v>1.0000000099999999</c:v>
                </c:pt>
                <c:pt idx="100" formatCode="0%">
                  <c:v>1.0000000099999999</c:v>
                </c:pt>
                <c:pt idx="101" formatCode="0%">
                  <c:v>1.0000000099999999</c:v>
                </c:pt>
              </c:numCache>
            </c:numRef>
          </c:xVal>
          <c:yVal>
            <c:numRef>
              <c:f>'3'!$R$7:$R$108</c:f>
              <c:numCache>
                <c:formatCode>0%</c:formatCode>
                <c:ptCount val="102"/>
                <c:pt idx="0">
                  <c:v>0</c:v>
                </c:pt>
                <c:pt idx="1">
                  <c:v>8.3575718149019693E-2</c:v>
                </c:pt>
                <c:pt idx="2">
                  <c:v>0.16715143629803844</c:v>
                </c:pt>
                <c:pt idx="3">
                  <c:v>0.25072715444705629</c:v>
                </c:pt>
                <c:pt idx="4">
                  <c:v>0.33430287259607316</c:v>
                </c:pt>
                <c:pt idx="5">
                  <c:v>0.41787859074508915</c:v>
                </c:pt>
                <c:pt idx="6">
                  <c:v>0.50137975652196354</c:v>
                </c:pt>
                <c:pt idx="7">
                  <c:v>0.58488092229883692</c:v>
                </c:pt>
                <c:pt idx="8">
                  <c:v>0.66838208807570942</c:v>
                </c:pt>
                <c:pt idx="9">
                  <c:v>0.75188325385258103</c:v>
                </c:pt>
                <c:pt idx="10">
                  <c:v>0.83538441962945176</c:v>
                </c:pt>
                <c:pt idx="11">
                  <c:v>0.8943119765876435</c:v>
                </c:pt>
                <c:pt idx="12">
                  <c:v>0.95323953354583513</c:v>
                </c:pt>
                <c:pt idx="13">
                  <c:v>1.0121670905040259</c:v>
                </c:pt>
                <c:pt idx="14">
                  <c:v>1.0710946474622165</c:v>
                </c:pt>
                <c:pt idx="15">
                  <c:v>1.1300222044204062</c:v>
                </c:pt>
                <c:pt idx="16">
                  <c:v>1.188949761378596</c:v>
                </c:pt>
                <c:pt idx="17">
                  <c:v>1.2478773183367848</c:v>
                </c:pt>
                <c:pt idx="18">
                  <c:v>1.3068048752949737</c:v>
                </c:pt>
                <c:pt idx="19">
                  <c:v>1.3657324322531617</c:v>
                </c:pt>
                <c:pt idx="20">
                  <c:v>1.4246599892113496</c:v>
                </c:pt>
                <c:pt idx="21">
                  <c:v>1.4832463256970292</c:v>
                </c:pt>
                <c:pt idx="22">
                  <c:v>1.5418326621827076</c:v>
                </c:pt>
                <c:pt idx="23">
                  <c:v>1.6004189986683852</c:v>
                </c:pt>
                <c:pt idx="24">
                  <c:v>1.6590053351540621</c:v>
                </c:pt>
                <c:pt idx="25">
                  <c:v>1.7175916716397379</c:v>
                </c:pt>
                <c:pt idx="26">
                  <c:v>1.7157217691133844</c:v>
                </c:pt>
                <c:pt idx="27">
                  <c:v>1.7138518665870299</c:v>
                </c:pt>
                <c:pt idx="28">
                  <c:v>1.7119819640606744</c:v>
                </c:pt>
                <c:pt idx="29">
                  <c:v>1.7101120615343177</c:v>
                </c:pt>
                <c:pt idx="30">
                  <c:v>1.7082421590079606</c:v>
                </c:pt>
                <c:pt idx="31">
                  <c:v>1.7030242098075212</c:v>
                </c:pt>
                <c:pt idx="32">
                  <c:v>1.697806260607081</c:v>
                </c:pt>
                <c:pt idx="33">
                  <c:v>1.69258831140664</c:v>
                </c:pt>
                <c:pt idx="34">
                  <c:v>1.687370362206198</c:v>
                </c:pt>
                <c:pt idx="35">
                  <c:v>1.682152413005755</c:v>
                </c:pt>
                <c:pt idx="36">
                  <c:v>1.6740814018712917</c:v>
                </c:pt>
                <c:pt idx="37">
                  <c:v>1.6660103907368282</c:v>
                </c:pt>
                <c:pt idx="38">
                  <c:v>1.657939379602364</c:v>
                </c:pt>
                <c:pt idx="39">
                  <c:v>1.6498683684678996</c:v>
                </c:pt>
                <c:pt idx="40">
                  <c:v>1.6417973573334343</c:v>
                </c:pt>
                <c:pt idx="41">
                  <c:v>1.6337263461989693</c:v>
                </c:pt>
                <c:pt idx="42">
                  <c:v>1.6256553350645031</c:v>
                </c:pt>
                <c:pt idx="43">
                  <c:v>1.6175843239300369</c:v>
                </c:pt>
                <c:pt idx="44">
                  <c:v>1.6095133127955699</c:v>
                </c:pt>
                <c:pt idx="45">
                  <c:v>1.6014423016611026</c:v>
                </c:pt>
                <c:pt idx="46">
                  <c:v>1.5889228795136769</c:v>
                </c:pt>
                <c:pt idx="47">
                  <c:v>1.5764034573662504</c:v>
                </c:pt>
                <c:pt idx="48">
                  <c:v>1.5638840352188228</c:v>
                </c:pt>
                <c:pt idx="49">
                  <c:v>1.5513646130713945</c:v>
                </c:pt>
                <c:pt idx="50">
                  <c:v>1.5388451909239653</c:v>
                </c:pt>
                <c:pt idx="51">
                  <c:v>1.5252644727480664</c:v>
                </c:pt>
                <c:pt idx="52">
                  <c:v>1.5116837545721666</c:v>
                </c:pt>
                <c:pt idx="53">
                  <c:v>1.498103036396266</c:v>
                </c:pt>
                <c:pt idx="54">
                  <c:v>1.4845223182203642</c:v>
                </c:pt>
                <c:pt idx="55">
                  <c:v>1.4709416000444615</c:v>
                </c:pt>
                <c:pt idx="56">
                  <c:v>1.4500719537918889</c:v>
                </c:pt>
                <c:pt idx="57">
                  <c:v>1.4292023075393152</c:v>
                </c:pt>
                <c:pt idx="58">
                  <c:v>1.4083326612867408</c:v>
                </c:pt>
                <c:pt idx="59">
                  <c:v>1.3874630150341654</c:v>
                </c:pt>
                <c:pt idx="60">
                  <c:v>1.366593368781589</c:v>
                </c:pt>
                <c:pt idx="61">
                  <c:v>1.2932746950252887</c:v>
                </c:pt>
                <c:pt idx="62">
                  <c:v>1.2199560212689873</c:v>
                </c:pt>
                <c:pt idx="63">
                  <c:v>1.146637347512685</c:v>
                </c:pt>
                <c:pt idx="64">
                  <c:v>1.0733186737563816</c:v>
                </c:pt>
                <c:pt idx="65">
                  <c:v>1.0000000000000775</c:v>
                </c:pt>
                <c:pt idx="66">
                  <c:v>1.0000000000000775</c:v>
                </c:pt>
                <c:pt idx="67">
                  <c:v>1.0000000000000775</c:v>
                </c:pt>
                <c:pt idx="68">
                  <c:v>1.0000000000000775</c:v>
                </c:pt>
                <c:pt idx="69">
                  <c:v>1.0000000000000775</c:v>
                </c:pt>
                <c:pt idx="70">
                  <c:v>1.0000000000000775</c:v>
                </c:pt>
                <c:pt idx="71">
                  <c:v>1.0000000000000775</c:v>
                </c:pt>
                <c:pt idx="72">
                  <c:v>1.0000000000000775</c:v>
                </c:pt>
                <c:pt idx="73">
                  <c:v>1.0000000000000775</c:v>
                </c:pt>
                <c:pt idx="74">
                  <c:v>1.0000000000000775</c:v>
                </c:pt>
                <c:pt idx="75">
                  <c:v>1.0000000000000775</c:v>
                </c:pt>
                <c:pt idx="76">
                  <c:v>1.0000000000000775</c:v>
                </c:pt>
                <c:pt idx="77">
                  <c:v>1.0000000000000775</c:v>
                </c:pt>
                <c:pt idx="78">
                  <c:v>1.0000000000000775</c:v>
                </c:pt>
                <c:pt idx="79">
                  <c:v>1.0000000000000775</c:v>
                </c:pt>
                <c:pt idx="80">
                  <c:v>1.0000000000000775</c:v>
                </c:pt>
                <c:pt idx="81">
                  <c:v>1.0000000000000775</c:v>
                </c:pt>
                <c:pt idx="82">
                  <c:v>1.0000000000000775</c:v>
                </c:pt>
                <c:pt idx="83">
                  <c:v>1.0000000000000775</c:v>
                </c:pt>
                <c:pt idx="84">
                  <c:v>1.0000000000000775</c:v>
                </c:pt>
                <c:pt idx="85">
                  <c:v>1.0000000000000775</c:v>
                </c:pt>
                <c:pt idx="86">
                  <c:v>1.0000000000000775</c:v>
                </c:pt>
                <c:pt idx="87">
                  <c:v>1.0000000000000775</c:v>
                </c:pt>
                <c:pt idx="88">
                  <c:v>1.0000000000000775</c:v>
                </c:pt>
                <c:pt idx="89">
                  <c:v>1.0000000000000775</c:v>
                </c:pt>
                <c:pt idx="90">
                  <c:v>1.0000000000000775</c:v>
                </c:pt>
                <c:pt idx="91">
                  <c:v>1.0000000000000775</c:v>
                </c:pt>
                <c:pt idx="92">
                  <c:v>1.0000000000000775</c:v>
                </c:pt>
                <c:pt idx="93">
                  <c:v>1.0000000000000775</c:v>
                </c:pt>
                <c:pt idx="94">
                  <c:v>1.0000000000000775</c:v>
                </c:pt>
                <c:pt idx="95">
                  <c:v>1.0000000000000775</c:v>
                </c:pt>
                <c:pt idx="96">
                  <c:v>1.0000000000000775</c:v>
                </c:pt>
                <c:pt idx="97">
                  <c:v>1.0000000000000775</c:v>
                </c:pt>
                <c:pt idx="98">
                  <c:v>1.0000000000000775</c:v>
                </c:pt>
                <c:pt idx="99">
                  <c:v>1.0000000000000775</c:v>
                </c:pt>
                <c:pt idx="100">
                  <c:v>1.0000000000000775</c:v>
                </c:pt>
                <c:pt idx="101">
                  <c:v>1.0000000000000775</c:v>
                </c:pt>
              </c:numCache>
            </c:numRef>
          </c:yVal>
          <c:smooth val="0"/>
          <c:extLst>
            <c:ext xmlns:c16="http://schemas.microsoft.com/office/drawing/2014/chart" uri="{C3380CC4-5D6E-409C-BE32-E72D297353CC}">
              <c16:uniqueId val="{0000006C-DEA7-46FE-A19B-A767625241CB}"/>
            </c:ext>
          </c:extLst>
        </c:ser>
        <c:ser>
          <c:idx val="0"/>
          <c:order val="2"/>
          <c:tx>
            <c:strRef>
              <c:f>'3'!$X$6</c:f>
              <c:strCache>
                <c:ptCount val="1"/>
                <c:pt idx="0">
                  <c:v>Actual Net Profit</c:v>
                </c:pt>
              </c:strCache>
            </c:strRef>
          </c:tx>
          <c:spPr>
            <a:ln>
              <a:solidFill>
                <a:srgbClr val="FF0000"/>
              </a:solidFill>
            </a:ln>
          </c:spPr>
          <c:marker>
            <c:symbol val="none"/>
          </c:marker>
          <c:xVal>
            <c:numRef>
              <c:f>'3'!$W$7:$W$108</c:f>
              <c:numCache>
                <c:formatCode>0.00%</c:formatCode>
                <c:ptCount val="102"/>
                <c:pt idx="0">
                  <c:v>0</c:v>
                </c:pt>
                <c:pt idx="1">
                  <c:v>1.5384615384615385E-2</c:v>
                </c:pt>
                <c:pt idx="2">
                  <c:v>3.0769230769230771E-2</c:v>
                </c:pt>
                <c:pt idx="3">
                  <c:v>4.6153846153846156E-2</c:v>
                </c:pt>
                <c:pt idx="4">
                  <c:v>6.1538461538461542E-2</c:v>
                </c:pt>
                <c:pt idx="5">
                  <c:v>7.6923076923076927E-2</c:v>
                </c:pt>
                <c:pt idx="6">
                  <c:v>9.2307692307692313E-2</c:v>
                </c:pt>
                <c:pt idx="7" formatCode="0%">
                  <c:v>0.1076923076923077</c:v>
                </c:pt>
                <c:pt idx="8" formatCode="0%">
                  <c:v>0.12307692307692308</c:v>
                </c:pt>
                <c:pt idx="9" formatCode="0%">
                  <c:v>0.13846153846153847</c:v>
                </c:pt>
                <c:pt idx="10" formatCode="0%">
                  <c:v>0.15384615384615385</c:v>
                </c:pt>
                <c:pt idx="11" formatCode="0%">
                  <c:v>0.16923076923076924</c:v>
                </c:pt>
                <c:pt idx="12" formatCode="0%">
                  <c:v>0.18461538461538463</c:v>
                </c:pt>
                <c:pt idx="13" formatCode="0%">
                  <c:v>0.2</c:v>
                </c:pt>
                <c:pt idx="14" formatCode="0%">
                  <c:v>0.2153846153846154</c:v>
                </c:pt>
                <c:pt idx="15" formatCode="0%">
                  <c:v>0.23076923076923078</c:v>
                </c:pt>
                <c:pt idx="16" formatCode="0%">
                  <c:v>0.24615384615384617</c:v>
                </c:pt>
                <c:pt idx="17" formatCode="0%">
                  <c:v>0.26153846153846155</c:v>
                </c:pt>
                <c:pt idx="18" formatCode="0%">
                  <c:v>0.27692307692307694</c:v>
                </c:pt>
                <c:pt idx="19" formatCode="0%">
                  <c:v>0.29230769230769232</c:v>
                </c:pt>
                <c:pt idx="20" formatCode="0%">
                  <c:v>0.30769230769230771</c:v>
                </c:pt>
                <c:pt idx="21" formatCode="0%">
                  <c:v>0.32307692307692309</c:v>
                </c:pt>
                <c:pt idx="22" formatCode="0%">
                  <c:v>0.33846153846153848</c:v>
                </c:pt>
                <c:pt idx="23" formatCode="0%">
                  <c:v>0.35384615384615387</c:v>
                </c:pt>
                <c:pt idx="24" formatCode="0%">
                  <c:v>0.36923076923076925</c:v>
                </c:pt>
                <c:pt idx="25" formatCode="0%">
                  <c:v>0.38461538461538464</c:v>
                </c:pt>
                <c:pt idx="26" formatCode="0%">
                  <c:v>0.4</c:v>
                </c:pt>
                <c:pt idx="27" formatCode="0%">
                  <c:v>0.41538461538461541</c:v>
                </c:pt>
                <c:pt idx="28" formatCode="0%">
                  <c:v>0.43076923076923079</c:v>
                </c:pt>
                <c:pt idx="29" formatCode="0%">
                  <c:v>0.44615384615384618</c:v>
                </c:pt>
                <c:pt idx="30" formatCode="0%">
                  <c:v>0.46153846153846156</c:v>
                </c:pt>
                <c:pt idx="31" formatCode="0%">
                  <c:v>0.47692307692307695</c:v>
                </c:pt>
                <c:pt idx="32" formatCode="0%">
                  <c:v>0.49230769230769234</c:v>
                </c:pt>
                <c:pt idx="33" formatCode="0%">
                  <c:v>0.50769230769230766</c:v>
                </c:pt>
                <c:pt idx="34" formatCode="0%">
                  <c:v>0.52307692307692311</c:v>
                </c:pt>
                <c:pt idx="35" formatCode="0%">
                  <c:v>0.53846153846153855</c:v>
                </c:pt>
                <c:pt idx="36" formatCode="0%">
                  <c:v>0.55384615384615388</c:v>
                </c:pt>
                <c:pt idx="37" formatCode="0%">
                  <c:v>0.56923076923076921</c:v>
                </c:pt>
                <c:pt idx="38" formatCode="0%">
                  <c:v>0.58461538461538465</c:v>
                </c:pt>
                <c:pt idx="39" formatCode="0%">
                  <c:v>0.60000000000000009</c:v>
                </c:pt>
                <c:pt idx="40" formatCode="0%">
                  <c:v>0.61538461538461542</c:v>
                </c:pt>
                <c:pt idx="41" formatCode="0%">
                  <c:v>0.63076923076923075</c:v>
                </c:pt>
                <c:pt idx="42" formatCode="0%">
                  <c:v>0.64615384615384619</c:v>
                </c:pt>
                <c:pt idx="43" formatCode="0%">
                  <c:v>0.66153846153846163</c:v>
                </c:pt>
                <c:pt idx="44" formatCode="0%">
                  <c:v>0.67692307692307696</c:v>
                </c:pt>
                <c:pt idx="45" formatCode="0%">
                  <c:v>0.69230769230769229</c:v>
                </c:pt>
                <c:pt idx="46" formatCode="0%">
                  <c:v>0.70769230769230773</c:v>
                </c:pt>
                <c:pt idx="47" formatCode="0%">
                  <c:v>0.72307692307692317</c:v>
                </c:pt>
                <c:pt idx="48" formatCode="0%">
                  <c:v>0.7384615384615385</c:v>
                </c:pt>
                <c:pt idx="49" formatCode="0%">
                  <c:v>0.75384615384615383</c:v>
                </c:pt>
                <c:pt idx="50" formatCode="0%">
                  <c:v>0.76923076923076927</c:v>
                </c:pt>
                <c:pt idx="51" formatCode="0%">
                  <c:v>0.78461538461538471</c:v>
                </c:pt>
                <c:pt idx="52" formatCode="0%">
                  <c:v>0.8</c:v>
                </c:pt>
                <c:pt idx="53" formatCode="0%">
                  <c:v>0.81538461538461537</c:v>
                </c:pt>
                <c:pt idx="54" formatCode="0%">
                  <c:v>0.83076923076923082</c:v>
                </c:pt>
                <c:pt idx="55" formatCode="0%">
                  <c:v>0.84615384615384626</c:v>
                </c:pt>
                <c:pt idx="56" formatCode="0%">
                  <c:v>0.86153846153846159</c:v>
                </c:pt>
                <c:pt idx="57" formatCode="0%">
                  <c:v>0.87692307692307692</c:v>
                </c:pt>
                <c:pt idx="58" formatCode="0%">
                  <c:v>0.89230769230769236</c:v>
                </c:pt>
                <c:pt idx="59" formatCode="0%">
                  <c:v>0.9076923076923078</c:v>
                </c:pt>
                <c:pt idx="60" formatCode="0%">
                  <c:v>0.92307692307692313</c:v>
                </c:pt>
                <c:pt idx="61" formatCode="0%">
                  <c:v>0.93846153846153846</c:v>
                </c:pt>
                <c:pt idx="62" formatCode="0%">
                  <c:v>0.9538461538461539</c:v>
                </c:pt>
                <c:pt idx="63" formatCode="0%">
                  <c:v>0.96923076923076934</c:v>
                </c:pt>
                <c:pt idx="64" formatCode="0%">
                  <c:v>0.98461538461538467</c:v>
                </c:pt>
                <c:pt idx="65" formatCode="0%">
                  <c:v>1</c:v>
                </c:pt>
                <c:pt idx="66" formatCode="0%">
                  <c:v>1.0000000099999999</c:v>
                </c:pt>
                <c:pt idx="67" formatCode="0%">
                  <c:v>1.0000000099999999</c:v>
                </c:pt>
                <c:pt idx="68" formatCode="0%">
                  <c:v>1.0000000099999999</c:v>
                </c:pt>
                <c:pt idx="69" formatCode="0%">
                  <c:v>1.0000000099999999</c:v>
                </c:pt>
                <c:pt idx="70" formatCode="0%">
                  <c:v>1.0000000099999999</c:v>
                </c:pt>
                <c:pt idx="71" formatCode="0%">
                  <c:v>1.0000000099999999</c:v>
                </c:pt>
                <c:pt idx="72" formatCode="0%">
                  <c:v>1.0000000099999999</c:v>
                </c:pt>
                <c:pt idx="73" formatCode="0%">
                  <c:v>1.0000000099999999</c:v>
                </c:pt>
                <c:pt idx="74" formatCode="0%">
                  <c:v>1.0000000099999999</c:v>
                </c:pt>
                <c:pt idx="75" formatCode="0%">
                  <c:v>1.0000000099999999</c:v>
                </c:pt>
                <c:pt idx="76" formatCode="0%">
                  <c:v>1.0000000099999999</c:v>
                </c:pt>
                <c:pt idx="77" formatCode="0%">
                  <c:v>1.0000000099999999</c:v>
                </c:pt>
                <c:pt idx="78" formatCode="0%">
                  <c:v>1.0000000099999999</c:v>
                </c:pt>
                <c:pt idx="79" formatCode="0%">
                  <c:v>1.0000000099999999</c:v>
                </c:pt>
                <c:pt idx="80" formatCode="0%">
                  <c:v>1.0000000099999999</c:v>
                </c:pt>
                <c:pt idx="81" formatCode="0%">
                  <c:v>1.0000000099999999</c:v>
                </c:pt>
                <c:pt idx="82" formatCode="0%">
                  <c:v>1.0000000099999999</c:v>
                </c:pt>
                <c:pt idx="83" formatCode="0%">
                  <c:v>1.0000000099999999</c:v>
                </c:pt>
                <c:pt idx="84" formatCode="0%">
                  <c:v>1.0000000099999999</c:v>
                </c:pt>
                <c:pt idx="85" formatCode="0%">
                  <c:v>1.0000000099999999</c:v>
                </c:pt>
                <c:pt idx="86" formatCode="0%">
                  <c:v>1.0000000099999999</c:v>
                </c:pt>
                <c:pt idx="87" formatCode="0%">
                  <c:v>1.0000000099999999</c:v>
                </c:pt>
                <c:pt idx="88" formatCode="0%">
                  <c:v>1.0000000099999999</c:v>
                </c:pt>
                <c:pt idx="89" formatCode="0%">
                  <c:v>1.0000000099999999</c:v>
                </c:pt>
                <c:pt idx="90" formatCode="0%">
                  <c:v>1.0000000099999999</c:v>
                </c:pt>
                <c:pt idx="91" formatCode="0%">
                  <c:v>1.0000000099999999</c:v>
                </c:pt>
                <c:pt idx="92" formatCode="0%">
                  <c:v>1.0000000099999999</c:v>
                </c:pt>
                <c:pt idx="93" formatCode="0%">
                  <c:v>1.0000000099999999</c:v>
                </c:pt>
                <c:pt idx="94" formatCode="0%">
                  <c:v>1.0000000099999999</c:v>
                </c:pt>
                <c:pt idx="95" formatCode="0%">
                  <c:v>1.0000000099999999</c:v>
                </c:pt>
                <c:pt idx="96" formatCode="0%">
                  <c:v>1.0000000099999999</c:v>
                </c:pt>
                <c:pt idx="97" formatCode="0%">
                  <c:v>1.0000000099999999</c:v>
                </c:pt>
                <c:pt idx="98" formatCode="0%">
                  <c:v>1.0000000099999999</c:v>
                </c:pt>
                <c:pt idx="99" formatCode="0%">
                  <c:v>1.0000000099999999</c:v>
                </c:pt>
                <c:pt idx="100" formatCode="0%">
                  <c:v>1.0000000099999999</c:v>
                </c:pt>
                <c:pt idx="101" formatCode="0%">
                  <c:v>1.0000000099999999</c:v>
                </c:pt>
              </c:numCache>
            </c:numRef>
          </c:xVal>
          <c:yVal>
            <c:numRef>
              <c:f>'3'!$X$7:$X$108</c:f>
              <c:numCache>
                <c:formatCode>0%</c:formatCode>
                <c:ptCount val="10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numCache>
            </c:numRef>
          </c:yVal>
          <c:smooth val="0"/>
          <c:extLst>
            <c:ext xmlns:c16="http://schemas.microsoft.com/office/drawing/2014/chart" uri="{C3380CC4-5D6E-409C-BE32-E72D297353CC}">
              <c16:uniqueId val="{0000006B-DEA7-46FE-A19B-A767625241CB}"/>
            </c:ext>
          </c:extLst>
        </c:ser>
        <c:dLbls>
          <c:showLegendKey val="0"/>
          <c:showVal val="0"/>
          <c:showCatName val="0"/>
          <c:showSerName val="0"/>
          <c:showPercent val="0"/>
          <c:showBubbleSize val="0"/>
        </c:dLbls>
        <c:axId val="323887696"/>
        <c:axId val="323882600"/>
      </c:scatterChart>
      <c:valAx>
        <c:axId val="323887696"/>
        <c:scaling>
          <c:orientation val="minMax"/>
          <c:max val="1"/>
          <c:min val="0"/>
        </c:scaling>
        <c:delete val="0"/>
        <c:axPos val="b"/>
        <c:majorGridlines>
          <c:spPr>
            <a:ln>
              <a:prstDash val="solid"/>
            </a:ln>
          </c:spPr>
        </c:majorGridlines>
        <c:title>
          <c:tx>
            <c:rich>
              <a:bodyPr/>
              <a:lstStyle/>
              <a:p>
                <a:pPr>
                  <a:defRPr>
                    <a:solidFill>
                      <a:schemeClr val="tx1">
                        <a:lumMod val="75000"/>
                        <a:lumOff val="25000"/>
                      </a:schemeClr>
                    </a:solidFill>
                  </a:defRPr>
                </a:pPr>
                <a:r>
                  <a:rPr lang="en-US" sz="1200">
                    <a:solidFill>
                      <a:schemeClr val="tx1">
                        <a:lumMod val="75000"/>
                        <a:lumOff val="25000"/>
                      </a:schemeClr>
                    </a:solidFill>
                    <a:latin typeface="+mj-lt"/>
                  </a:rPr>
                  <a:t>Cumulative percentage of customers, ranked from most-to-least</a:t>
                </a:r>
                <a:r>
                  <a:rPr lang="en-US" sz="1200" baseline="0">
                    <a:solidFill>
                      <a:schemeClr val="tx1">
                        <a:lumMod val="75000"/>
                        <a:lumOff val="25000"/>
                      </a:schemeClr>
                    </a:solidFill>
                    <a:latin typeface="+mj-lt"/>
                  </a:rPr>
                  <a:t> profitable</a:t>
                </a:r>
                <a:endParaRPr lang="en-US" sz="1200">
                  <a:solidFill>
                    <a:schemeClr val="tx1">
                      <a:lumMod val="75000"/>
                      <a:lumOff val="25000"/>
                    </a:schemeClr>
                  </a:solidFill>
                  <a:latin typeface="+mj-lt"/>
                </a:endParaRPr>
              </a:p>
            </c:rich>
          </c:tx>
          <c:overlay val="0"/>
        </c:title>
        <c:numFmt formatCode="0%" sourceLinked="0"/>
        <c:majorTickMark val="none"/>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da-DK"/>
          </a:p>
        </c:txPr>
        <c:crossAx val="323882600"/>
        <c:crosses val="autoZero"/>
        <c:crossBetween val="midCat"/>
        <c:majorUnit val="0.1"/>
      </c:valAx>
      <c:valAx>
        <c:axId val="323882600"/>
        <c:scaling>
          <c:orientation val="minMax"/>
        </c:scaling>
        <c:delete val="0"/>
        <c:axPos val="l"/>
        <c:majorGridlines>
          <c:spPr>
            <a:ln>
              <a:solidFill>
                <a:sysClr val="windowText" lastClr="000000">
                  <a:alpha val="65000"/>
                </a:sysClr>
              </a:solidFill>
              <a:prstDash val="solid"/>
            </a:ln>
          </c:spPr>
        </c:majorGridlines>
        <c:title>
          <c:tx>
            <c:rich>
              <a:bodyPr/>
              <a:lstStyle/>
              <a:p>
                <a:pPr>
                  <a:defRPr>
                    <a:solidFill>
                      <a:schemeClr val="tx1">
                        <a:lumMod val="75000"/>
                        <a:lumOff val="25000"/>
                      </a:schemeClr>
                    </a:solidFill>
                  </a:defRPr>
                </a:pPr>
                <a:r>
                  <a:rPr lang="en-US" sz="1200">
                    <a:solidFill>
                      <a:schemeClr val="tx1">
                        <a:lumMod val="75000"/>
                        <a:lumOff val="25000"/>
                      </a:schemeClr>
                    </a:solidFill>
                  </a:rPr>
                  <a:t>Cumulative</a:t>
                </a:r>
                <a:r>
                  <a:rPr lang="en-US" sz="1200" baseline="0">
                    <a:solidFill>
                      <a:schemeClr val="tx1">
                        <a:lumMod val="75000"/>
                        <a:lumOff val="25000"/>
                      </a:schemeClr>
                    </a:solidFill>
                  </a:rPr>
                  <a:t> net operating profit</a:t>
                </a:r>
                <a:endParaRPr lang="en-US" sz="1200">
                  <a:solidFill>
                    <a:schemeClr val="tx1">
                      <a:lumMod val="75000"/>
                      <a:lumOff val="25000"/>
                    </a:schemeClr>
                  </a:solidFill>
                </a:endParaRPr>
              </a:p>
            </c:rich>
          </c:tx>
          <c:layout>
            <c:manualLayout>
              <c:xMode val="edge"/>
              <c:yMode val="edge"/>
              <c:x val="2.091288601748361E-2"/>
              <c:y val="0.20957333049228974"/>
            </c:manualLayout>
          </c:layout>
          <c:overlay val="0"/>
        </c:title>
        <c:numFmt formatCode="0%" sourceLinked="0"/>
        <c:majorTickMark val="none"/>
        <c:minorTickMark val="none"/>
        <c:tickLblPos val="nextTo"/>
        <c:spPr>
          <a:noFill/>
        </c:spPr>
        <c:crossAx val="323887696"/>
        <c:crosses val="autoZero"/>
        <c:crossBetween val="midCat"/>
      </c:valAx>
      <c:spPr>
        <a:pattFill prst="dkDnDiag">
          <a:fgClr>
            <a:schemeClr val="bg1">
              <a:lumMod val="85000"/>
            </a:schemeClr>
          </a:fgClr>
          <a:bgClr>
            <a:schemeClr val="bg1"/>
          </a:bgClr>
        </a:pattFill>
        <a:ln>
          <a:noFill/>
        </a:ln>
        <a:scene3d>
          <a:camera prst="orthographicFront"/>
          <a:lightRig rig="threePt" dir="t"/>
        </a:scene3d>
        <a:sp3d/>
      </c:spPr>
    </c:plotArea>
    <c:plotVisOnly val="1"/>
    <c:dispBlanksAs val="gap"/>
    <c:showDLblsOverMax val="0"/>
  </c:chart>
  <c:printSettings>
    <c:headerFooter/>
    <c:pageMargins b="0.75000000000001565" l="0.70000000000000095" r="0.70000000000000095" t="0.750000000000015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bit.ly/erhvervslearn" TargetMode="External"/><Relationship Id="rId7" Type="http://schemas.openxmlformats.org/officeDocument/2006/relationships/hyperlink" Target="http://bit.ly/erhvervslearnlinkedin" TargetMode="External"/><Relationship Id="rId12" Type="http://schemas.openxmlformats.org/officeDocument/2006/relationships/hyperlink" Target="#'5'!A1"/><Relationship Id="rId2" Type="http://schemas.openxmlformats.org/officeDocument/2006/relationships/hyperlink" Target="#'2'!A1"/><Relationship Id="rId1" Type="http://schemas.openxmlformats.org/officeDocument/2006/relationships/image" Target="../media/image1.png"/><Relationship Id="rId6" Type="http://schemas.openxmlformats.org/officeDocument/2006/relationships/image" Target="../media/image3.png"/><Relationship Id="rId11" Type="http://schemas.openxmlformats.org/officeDocument/2006/relationships/hyperlink" Target="#'3'!A1"/><Relationship Id="rId5" Type="http://schemas.openxmlformats.org/officeDocument/2006/relationships/hyperlink" Target="http://bit.ly/erhvervslearnyoutube" TargetMode="External"/><Relationship Id="rId10" Type="http://schemas.openxmlformats.org/officeDocument/2006/relationships/hyperlink" Target="#'1'!A1"/><Relationship Id="rId4" Type="http://schemas.openxmlformats.org/officeDocument/2006/relationships/image" Target="../media/image2.png"/><Relationship Id="rId9" Type="http://schemas.openxmlformats.org/officeDocument/2006/relationships/hyperlink" Target="#'4'!A1"/></Relationships>
</file>

<file path=xl/drawings/_rels/drawing2.xml.rels><?xml version="1.0" encoding="UTF-8" standalone="yes"?>
<Relationships xmlns="http://schemas.openxmlformats.org/package/2006/relationships"><Relationship Id="rId8" Type="http://schemas.openxmlformats.org/officeDocument/2006/relationships/hyperlink" Target="#Indeks!A1"/><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bit.ly/erhvervslearn" TargetMode="External"/><Relationship Id="rId1" Type="http://schemas.openxmlformats.org/officeDocument/2006/relationships/image" Target="../media/image1.png"/><Relationship Id="rId6" Type="http://schemas.openxmlformats.org/officeDocument/2006/relationships/hyperlink" Target="http://bit.ly/erhvervslearnlinkedin" TargetMode="External"/><Relationship Id="rId5" Type="http://schemas.openxmlformats.org/officeDocument/2006/relationships/image" Target="../media/image3.png"/><Relationship Id="rId4" Type="http://schemas.openxmlformats.org/officeDocument/2006/relationships/hyperlink" Target="http://bit.ly/erhvervslearnyoutube"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Indeks!A1"/><Relationship Id="rId2" Type="http://schemas.openxmlformats.org/officeDocument/2006/relationships/hyperlink" Target="#'3'!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hyperlink" Target="#Indeks!A1"/><Relationship Id="rId2" Type="http://schemas.openxmlformats.org/officeDocument/2006/relationships/image" Target="../media/image5.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386444</xdr:colOff>
      <xdr:row>2</xdr:row>
      <xdr:rowOff>162638</xdr:rowOff>
    </xdr:from>
    <xdr:to>
      <xdr:col>33</xdr:col>
      <xdr:colOff>510269</xdr:colOff>
      <xdr:row>17</xdr:row>
      <xdr:rowOff>87633</xdr:rowOff>
    </xdr:to>
    <xdr:sp macro="" textlink="">
      <xdr:nvSpPr>
        <xdr:cNvPr id="70" name="Rounded Rectangle 29">
          <a:extLst>
            <a:ext uri="{FF2B5EF4-FFF2-40B4-BE49-F238E27FC236}">
              <a16:creationId xmlns:a16="http://schemas.microsoft.com/office/drawing/2014/main" id="{42AFC9B9-31DF-46F8-B0B2-A1FFA7BC5103}"/>
            </a:ext>
          </a:extLst>
        </xdr:cNvPr>
        <xdr:cNvSpPr/>
      </xdr:nvSpPr>
      <xdr:spPr bwMode="auto">
        <a:xfrm>
          <a:off x="6352904" y="1176098"/>
          <a:ext cx="16034385" cy="7525945"/>
        </a:xfrm>
        <a:prstGeom prst="roundRect">
          <a:avLst>
            <a:gd name="adj" fmla="val 1822"/>
          </a:avLst>
        </a:prstGeom>
        <a:solidFill>
          <a:schemeClr val="bg1"/>
        </a:solidFill>
        <a:ln>
          <a:solidFill>
            <a:schemeClr val="bg1">
              <a:lumMod val="85000"/>
            </a:schemeClr>
          </a:solidFill>
        </a:ln>
        <a:effectLst>
          <a:outerShdw blurRad="50800" dist="50800" dir="5580000" algn="tl" rotWithShape="0">
            <a:srgbClr val="000000">
              <a:alpha val="17000"/>
            </a:srgbClr>
          </a:outerShdw>
        </a:effectLst>
        <a:scene3d>
          <a:camera prst="perspectiveAbove">
            <a:rot lat="21594000" lon="0" rev="0"/>
          </a:camera>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extrusionH="57150" prstMaterial="dkEdge">
            <a:bevelT w="38100" h="38100" prst="convex"/>
            <a:extrusionClr>
              <a:schemeClr val="accent2">
                <a:lumMod val="60000"/>
                <a:lumOff val="40000"/>
              </a:schemeClr>
            </a:extrusionClr>
          </a:sp3d>
        </a:bodyPr>
        <a:lstStyle/>
        <a:p>
          <a:pPr algn="ctr"/>
          <a:endParaRPr lang="da-DK" sz="2200" b="0">
            <a:ln w="3175">
              <a:solidFill>
                <a:srgbClr val="077328">
                  <a:alpha val="53000"/>
                </a:srgbClr>
              </a:solidFill>
            </a:ln>
            <a:solidFill>
              <a:sysClr val="windowText" lastClr="000000"/>
            </a:solidFill>
            <a:effectLst>
              <a:outerShdw blurRad="50800" dist="38100" dir="18900000" algn="bl" rotWithShape="0">
                <a:prstClr val="black">
                  <a:alpha val="40000"/>
                </a:prstClr>
              </a:outerShdw>
            </a:effectLst>
            <a:latin typeface="Iskoola Pota" pitchFamily="18" charset="0"/>
            <a:cs typeface="Iskoola Pota" pitchFamily="18" charset="0"/>
          </a:endParaRPr>
        </a:p>
      </xdr:txBody>
    </xdr:sp>
    <xdr:clientData/>
  </xdr:twoCellAnchor>
  <xdr:twoCellAnchor>
    <xdr:from>
      <xdr:col>12</xdr:col>
      <xdr:colOff>540890</xdr:colOff>
      <xdr:row>18</xdr:row>
      <xdr:rowOff>99197</xdr:rowOff>
    </xdr:from>
    <xdr:to>
      <xdr:col>30</xdr:col>
      <xdr:colOff>203178</xdr:colOff>
      <xdr:row>21</xdr:row>
      <xdr:rowOff>285748</xdr:rowOff>
    </xdr:to>
    <xdr:pic>
      <xdr:nvPicPr>
        <xdr:cNvPr id="71" name="Picture 16" descr="C:\Users\Oliver Storm\Downloads\3.png">
          <a:extLst>
            <a:ext uri="{FF2B5EF4-FFF2-40B4-BE49-F238E27FC236}">
              <a16:creationId xmlns:a16="http://schemas.microsoft.com/office/drawing/2014/main" id="{580BA845-8813-4872-A36E-A2B07EA28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6170" y="9220337"/>
          <a:ext cx="11595208" cy="1706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188013</xdr:colOff>
      <xdr:row>5</xdr:row>
      <xdr:rowOff>281316</xdr:rowOff>
    </xdr:from>
    <xdr:to>
      <xdr:col>28</xdr:col>
      <xdr:colOff>462539</xdr:colOff>
      <xdr:row>8</xdr:row>
      <xdr:rowOff>299063</xdr:rowOff>
    </xdr:to>
    <xdr:sp macro="" textlink="">
      <xdr:nvSpPr>
        <xdr:cNvPr id="72" name="Rounded Rectangle 35">
          <a:hlinkClick xmlns:r="http://schemas.openxmlformats.org/officeDocument/2006/relationships" r:id="rId2"/>
          <a:extLst>
            <a:ext uri="{FF2B5EF4-FFF2-40B4-BE49-F238E27FC236}">
              <a16:creationId xmlns:a16="http://schemas.microsoft.com/office/drawing/2014/main" id="{2B46590F-5D82-41C9-9B1C-7F73BE8FB49C}"/>
            </a:ext>
          </a:extLst>
        </xdr:cNvPr>
        <xdr:cNvSpPr/>
      </xdr:nvSpPr>
      <xdr:spPr>
        <a:xfrm>
          <a:off x="14772693" y="2814966"/>
          <a:ext cx="4252166" cy="1537937"/>
        </a:xfrm>
        <a:prstGeom prst="roundRect">
          <a:avLst>
            <a:gd name="adj" fmla="val 2663"/>
          </a:avLst>
        </a:prstGeom>
        <a:solidFill>
          <a:srgbClr val="00B050"/>
        </a:solidFill>
        <a:ln>
          <a:solidFill>
            <a:srgbClr val="00B05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a:extrusionClr>
              <a:schemeClr val="accent2">
                <a:lumMod val="60000"/>
                <a:lumOff val="40000"/>
              </a:schemeClr>
            </a:extrusionClr>
          </a:sp3d>
        </a:bodyPr>
        <a:lstStyle/>
        <a:p>
          <a:pPr marL="0" indent="0" algn="ctr"/>
          <a:r>
            <a:rPr lang="da-DK" sz="2800" b="1">
              <a:ln w="3175">
                <a:noFill/>
              </a:ln>
              <a:solidFill>
                <a:schemeClr val="bg1"/>
              </a:solidFill>
              <a:effectLst>
                <a:outerShdw blurRad="50800" dist="38100" dir="2700000" algn="tl" rotWithShape="0">
                  <a:prstClr val="black">
                    <a:alpha val="40000"/>
                  </a:prstClr>
                </a:outerShdw>
              </a:effectLst>
              <a:latin typeface="Gill Sans MT" pitchFamily="34" charset="0"/>
              <a:ea typeface="+mn-ea"/>
              <a:cs typeface="Iskoola Pota" pitchFamily="18" charset="0"/>
            </a:rPr>
            <a:t>2. The Whale Curve</a:t>
          </a:r>
        </a:p>
      </xdr:txBody>
    </xdr:sp>
    <xdr:clientData/>
  </xdr:twoCellAnchor>
  <xdr:twoCellAnchor editAs="oneCell">
    <xdr:from>
      <xdr:col>30</xdr:col>
      <xdr:colOff>13607</xdr:colOff>
      <xdr:row>2</xdr:row>
      <xdr:rowOff>449034</xdr:rowOff>
    </xdr:from>
    <xdr:to>
      <xdr:col>30</xdr:col>
      <xdr:colOff>445642</xdr:colOff>
      <xdr:row>3</xdr:row>
      <xdr:rowOff>309562</xdr:rowOff>
    </xdr:to>
    <xdr:pic>
      <xdr:nvPicPr>
        <xdr:cNvPr id="73" name="Billede 72" descr="C:\Users\Oliver\Downloads\facebook (1).png">
          <a:hlinkClick xmlns:r="http://schemas.openxmlformats.org/officeDocument/2006/relationships" r:id="rId3"/>
          <a:extLst>
            <a:ext uri="{FF2B5EF4-FFF2-40B4-BE49-F238E27FC236}">
              <a16:creationId xmlns:a16="http://schemas.microsoft.com/office/drawing/2014/main" id="{2DA8BC55-8B20-4C91-96EF-A118D8532E2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901807" y="1462494"/>
          <a:ext cx="432035" cy="367258"/>
        </a:xfrm>
        <a:prstGeom prst="rect">
          <a:avLst/>
        </a:prstGeom>
        <a:noFill/>
        <a:ln>
          <a:noFill/>
        </a:ln>
      </xdr:spPr>
    </xdr:pic>
    <xdr:clientData/>
  </xdr:twoCellAnchor>
  <xdr:twoCellAnchor editAs="oneCell">
    <xdr:from>
      <xdr:col>31</xdr:col>
      <xdr:colOff>47634</xdr:colOff>
      <xdr:row>2</xdr:row>
      <xdr:rowOff>381000</xdr:rowOff>
    </xdr:from>
    <xdr:to>
      <xdr:col>32</xdr:col>
      <xdr:colOff>9</xdr:colOff>
      <xdr:row>3</xdr:row>
      <xdr:rowOff>380999</xdr:rowOff>
    </xdr:to>
    <xdr:pic>
      <xdr:nvPicPr>
        <xdr:cNvPr id="74" name="Billede 73" descr="C:\Users\Oliver\Downloads\youtube.png">
          <a:hlinkClick xmlns:r="http://schemas.openxmlformats.org/officeDocument/2006/relationships" r:id="rId5"/>
          <a:extLst>
            <a:ext uri="{FF2B5EF4-FFF2-40B4-BE49-F238E27FC236}">
              <a16:creationId xmlns:a16="http://schemas.microsoft.com/office/drawing/2014/main" id="{007CF44C-AAE2-4907-8B1C-DB56E3013566}"/>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598774" y="1394460"/>
          <a:ext cx="615315" cy="506729"/>
        </a:xfrm>
        <a:prstGeom prst="rect">
          <a:avLst/>
        </a:prstGeom>
        <a:noFill/>
        <a:ln>
          <a:noFill/>
        </a:ln>
      </xdr:spPr>
    </xdr:pic>
    <xdr:clientData/>
  </xdr:twoCellAnchor>
  <xdr:twoCellAnchor editAs="oneCell">
    <xdr:from>
      <xdr:col>32</xdr:col>
      <xdr:colOff>238134</xdr:colOff>
      <xdr:row>2</xdr:row>
      <xdr:rowOff>428625</xdr:rowOff>
    </xdr:from>
    <xdr:to>
      <xdr:col>33</xdr:col>
      <xdr:colOff>76209</xdr:colOff>
      <xdr:row>3</xdr:row>
      <xdr:rowOff>385762</xdr:rowOff>
    </xdr:to>
    <xdr:pic>
      <xdr:nvPicPr>
        <xdr:cNvPr id="75" name="Billede 74" descr="C:\Users\Oliver\Downloads\linkedin_alt.png">
          <a:hlinkClick xmlns:r="http://schemas.openxmlformats.org/officeDocument/2006/relationships" r:id="rId7"/>
          <a:extLst>
            <a:ext uri="{FF2B5EF4-FFF2-40B4-BE49-F238E27FC236}">
              <a16:creationId xmlns:a16="http://schemas.microsoft.com/office/drawing/2014/main" id="{7F419C81-4BA4-45D9-B443-40B7B3623016}"/>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452214" y="1442085"/>
          <a:ext cx="501015" cy="463867"/>
        </a:xfrm>
        <a:prstGeom prst="rect">
          <a:avLst/>
        </a:prstGeom>
        <a:noFill/>
        <a:ln>
          <a:noFill/>
        </a:ln>
      </xdr:spPr>
    </xdr:pic>
    <xdr:clientData/>
  </xdr:twoCellAnchor>
  <xdr:twoCellAnchor>
    <xdr:from>
      <xdr:col>18</xdr:col>
      <xdr:colOff>390976</xdr:colOff>
      <xdr:row>11</xdr:row>
      <xdr:rowOff>41835</xdr:rowOff>
    </xdr:from>
    <xdr:to>
      <xdr:col>25</xdr:col>
      <xdr:colOff>36852</xdr:colOff>
      <xdr:row>14</xdr:row>
      <xdr:rowOff>59582</xdr:rowOff>
    </xdr:to>
    <xdr:sp macro="" textlink="">
      <xdr:nvSpPr>
        <xdr:cNvPr id="76" name="Rounded Rectangle 35">
          <a:hlinkClick xmlns:r="http://schemas.openxmlformats.org/officeDocument/2006/relationships" r:id="rId9"/>
          <a:extLst>
            <a:ext uri="{FF2B5EF4-FFF2-40B4-BE49-F238E27FC236}">
              <a16:creationId xmlns:a16="http://schemas.microsoft.com/office/drawing/2014/main" id="{30A5B93F-18E4-42B1-ACE6-0041DF0410E0}"/>
            </a:ext>
          </a:extLst>
        </xdr:cNvPr>
        <xdr:cNvSpPr/>
      </xdr:nvSpPr>
      <xdr:spPr>
        <a:xfrm>
          <a:off x="12323896" y="5615865"/>
          <a:ext cx="4286456" cy="1537937"/>
        </a:xfrm>
        <a:prstGeom prst="roundRect">
          <a:avLst>
            <a:gd name="adj" fmla="val 2663"/>
          </a:avLst>
        </a:prstGeom>
        <a:solidFill>
          <a:srgbClr val="00B050"/>
        </a:solidFill>
        <a:ln>
          <a:solidFill>
            <a:srgbClr val="00B05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a:extrusionClr>
              <a:schemeClr val="accent2">
                <a:lumMod val="60000"/>
                <a:lumOff val="40000"/>
              </a:schemeClr>
            </a:extrusionClr>
          </a:sp3d>
        </a:bodyPr>
        <a:lstStyle/>
        <a:p>
          <a:pPr marL="0" indent="0" algn="ctr"/>
          <a:r>
            <a:rPr lang="da-DK" sz="2800" b="1">
              <a:ln w="3175">
                <a:noFill/>
              </a:ln>
              <a:solidFill>
                <a:schemeClr val="bg1"/>
              </a:solidFill>
              <a:effectLst>
                <a:outerShdw blurRad="50800" dist="38100" dir="2700000" algn="tl" rotWithShape="0">
                  <a:prstClr val="black">
                    <a:alpha val="40000"/>
                  </a:prstClr>
                </a:outerShdw>
              </a:effectLst>
              <a:latin typeface="Gill Sans MT" pitchFamily="34" charset="0"/>
              <a:ea typeface="+mn-ea"/>
              <a:cs typeface="Iskoola Pota" pitchFamily="18" charset="0"/>
            </a:rPr>
            <a:t>4. Mapping customers</a:t>
          </a:r>
        </a:p>
      </xdr:txBody>
    </xdr:sp>
    <xdr:clientData/>
  </xdr:twoCellAnchor>
  <xdr:twoCellAnchor>
    <xdr:from>
      <xdr:col>15</xdr:col>
      <xdr:colOff>9976</xdr:colOff>
      <xdr:row>5</xdr:row>
      <xdr:rowOff>281316</xdr:rowOff>
    </xdr:from>
    <xdr:to>
      <xdr:col>21</xdr:col>
      <xdr:colOff>274977</xdr:colOff>
      <xdr:row>8</xdr:row>
      <xdr:rowOff>299063</xdr:rowOff>
    </xdr:to>
    <xdr:sp macro="" textlink="">
      <xdr:nvSpPr>
        <xdr:cNvPr id="77" name="Rounded Rectangle 35">
          <a:hlinkClick xmlns:r="http://schemas.openxmlformats.org/officeDocument/2006/relationships" r:id="rId10"/>
          <a:extLst>
            <a:ext uri="{FF2B5EF4-FFF2-40B4-BE49-F238E27FC236}">
              <a16:creationId xmlns:a16="http://schemas.microsoft.com/office/drawing/2014/main" id="{2926A94A-A8F9-423D-9C0F-E859FF8BE5AD}"/>
            </a:ext>
          </a:extLst>
        </xdr:cNvPr>
        <xdr:cNvSpPr/>
      </xdr:nvSpPr>
      <xdr:spPr>
        <a:xfrm>
          <a:off x="9954076" y="2814966"/>
          <a:ext cx="4242641" cy="1537937"/>
        </a:xfrm>
        <a:prstGeom prst="roundRect">
          <a:avLst>
            <a:gd name="adj" fmla="val 2663"/>
          </a:avLst>
        </a:prstGeom>
        <a:solidFill>
          <a:srgbClr val="00B050"/>
        </a:solidFill>
        <a:ln>
          <a:solidFill>
            <a:srgbClr val="00B05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a:extrusionClr>
              <a:schemeClr val="accent2">
                <a:lumMod val="60000"/>
                <a:lumOff val="40000"/>
              </a:schemeClr>
            </a:extrusionClr>
          </a:sp3d>
        </a:bodyPr>
        <a:lstStyle/>
        <a:p>
          <a:pPr marL="0" indent="0" algn="ctr"/>
          <a:r>
            <a:rPr lang="da-DK" sz="2800" b="1">
              <a:ln w="3175">
                <a:noFill/>
              </a:ln>
              <a:solidFill>
                <a:schemeClr val="bg1"/>
              </a:solidFill>
              <a:effectLst>
                <a:outerShdw blurRad="50800" dist="38100" dir="2700000" algn="tl" rotWithShape="0">
                  <a:prstClr val="black">
                    <a:alpha val="40000"/>
                  </a:prstClr>
                </a:outerShdw>
              </a:effectLst>
              <a:latin typeface="Gill Sans MT" pitchFamily="34" charset="0"/>
              <a:ea typeface="+mn-ea"/>
              <a:cs typeface="Iskoola Pota" pitchFamily="18" charset="0"/>
            </a:rPr>
            <a:t>1. Introduction</a:t>
          </a:r>
        </a:p>
      </xdr:txBody>
    </xdr:sp>
    <xdr:clientData/>
  </xdr:twoCellAnchor>
  <xdr:twoCellAnchor>
    <xdr:from>
      <xdr:col>11</xdr:col>
      <xdr:colOff>251038</xdr:colOff>
      <xdr:row>11</xdr:row>
      <xdr:rowOff>41835</xdr:rowOff>
    </xdr:from>
    <xdr:to>
      <xdr:col>17</xdr:col>
      <xdr:colOff>573189</xdr:colOff>
      <xdr:row>14</xdr:row>
      <xdr:rowOff>59582</xdr:rowOff>
    </xdr:to>
    <xdr:sp macro="" textlink="">
      <xdr:nvSpPr>
        <xdr:cNvPr id="78" name="Rounded Rectangle 35">
          <a:hlinkClick xmlns:r="http://schemas.openxmlformats.org/officeDocument/2006/relationships" r:id="rId11"/>
          <a:extLst>
            <a:ext uri="{FF2B5EF4-FFF2-40B4-BE49-F238E27FC236}">
              <a16:creationId xmlns:a16="http://schemas.microsoft.com/office/drawing/2014/main" id="{C9A1A784-9B79-4958-A6E0-473D8C76B335}"/>
            </a:ext>
          </a:extLst>
        </xdr:cNvPr>
        <xdr:cNvSpPr/>
      </xdr:nvSpPr>
      <xdr:spPr>
        <a:xfrm>
          <a:off x="7543378" y="5615865"/>
          <a:ext cx="4299791" cy="1537937"/>
        </a:xfrm>
        <a:prstGeom prst="roundRect">
          <a:avLst>
            <a:gd name="adj" fmla="val 2663"/>
          </a:avLst>
        </a:prstGeom>
        <a:solidFill>
          <a:srgbClr val="00B050"/>
        </a:solidFill>
        <a:ln>
          <a:solidFill>
            <a:srgbClr val="00B05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a:extrusionClr>
              <a:schemeClr val="accent2">
                <a:lumMod val="60000"/>
                <a:lumOff val="40000"/>
              </a:schemeClr>
            </a:extrusionClr>
          </a:sp3d>
        </a:bodyPr>
        <a:lstStyle/>
        <a:p>
          <a:pPr marL="0" indent="0" algn="ctr"/>
          <a:r>
            <a:rPr lang="da-DK" sz="2800" b="1">
              <a:ln w="3175">
                <a:noFill/>
              </a:ln>
              <a:solidFill>
                <a:schemeClr val="bg1"/>
              </a:solidFill>
              <a:effectLst>
                <a:outerShdw blurRad="50800" dist="38100" dir="2700000" algn="tl" rotWithShape="0">
                  <a:prstClr val="black">
                    <a:alpha val="40000"/>
                  </a:prstClr>
                </a:outerShdw>
              </a:effectLst>
              <a:latin typeface="Gill Sans MT" pitchFamily="34" charset="0"/>
              <a:ea typeface="+mn-ea"/>
              <a:cs typeface="Iskoola Pota" pitchFamily="18" charset="0"/>
            </a:rPr>
            <a:t>3. Calculations</a:t>
          </a:r>
        </a:p>
      </xdr:txBody>
    </xdr:sp>
    <xdr:clientData/>
  </xdr:twoCellAnchor>
  <xdr:twoCellAnchor>
    <xdr:from>
      <xdr:col>25</xdr:col>
      <xdr:colOff>530913</xdr:colOff>
      <xdr:row>11</xdr:row>
      <xdr:rowOff>41835</xdr:rowOff>
    </xdr:from>
    <xdr:to>
      <xdr:col>32</xdr:col>
      <xdr:colOff>176789</xdr:colOff>
      <xdr:row>14</xdr:row>
      <xdr:rowOff>59582</xdr:rowOff>
    </xdr:to>
    <xdr:sp macro="" textlink="">
      <xdr:nvSpPr>
        <xdr:cNvPr id="79" name="Rounded Rectangle 35">
          <a:hlinkClick xmlns:r="http://schemas.openxmlformats.org/officeDocument/2006/relationships" r:id="rId12"/>
          <a:extLst>
            <a:ext uri="{FF2B5EF4-FFF2-40B4-BE49-F238E27FC236}">
              <a16:creationId xmlns:a16="http://schemas.microsoft.com/office/drawing/2014/main" id="{B93CF97E-2C6D-48BE-9AF6-E7A3AA5052D0}"/>
            </a:ext>
          </a:extLst>
        </xdr:cNvPr>
        <xdr:cNvSpPr/>
      </xdr:nvSpPr>
      <xdr:spPr>
        <a:xfrm>
          <a:off x="17104413" y="5615865"/>
          <a:ext cx="4286456" cy="1537937"/>
        </a:xfrm>
        <a:prstGeom prst="roundRect">
          <a:avLst>
            <a:gd name="adj" fmla="val 2663"/>
          </a:avLst>
        </a:prstGeom>
        <a:solidFill>
          <a:srgbClr val="00B050"/>
        </a:solidFill>
        <a:ln>
          <a:solidFill>
            <a:srgbClr val="00B05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a:extrusionClr>
              <a:schemeClr val="accent2">
                <a:lumMod val="60000"/>
                <a:lumOff val="40000"/>
              </a:schemeClr>
            </a:extrusionClr>
          </a:sp3d>
        </a:bodyPr>
        <a:lstStyle/>
        <a:p>
          <a:pPr marL="0" indent="0" algn="ctr"/>
          <a:r>
            <a:rPr lang="da-DK" sz="2800" b="1">
              <a:ln w="3175">
                <a:noFill/>
              </a:ln>
              <a:solidFill>
                <a:schemeClr val="bg1"/>
              </a:solidFill>
              <a:effectLst>
                <a:outerShdw blurRad="50800" dist="38100" dir="2700000" algn="tl" rotWithShape="0">
                  <a:prstClr val="black">
                    <a:alpha val="40000"/>
                  </a:prstClr>
                </a:outerShdw>
              </a:effectLst>
              <a:latin typeface="Gill Sans MT" pitchFamily="34" charset="0"/>
              <a:ea typeface="+mn-ea"/>
              <a:cs typeface="Iskoola Pota" pitchFamily="18" charset="0"/>
            </a:rPr>
            <a:t>5. Example of a task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386444</xdr:colOff>
      <xdr:row>2</xdr:row>
      <xdr:rowOff>162638</xdr:rowOff>
    </xdr:from>
    <xdr:to>
      <xdr:col>33</xdr:col>
      <xdr:colOff>510269</xdr:colOff>
      <xdr:row>17</xdr:row>
      <xdr:rowOff>87633</xdr:rowOff>
    </xdr:to>
    <xdr:sp macro="" textlink="">
      <xdr:nvSpPr>
        <xdr:cNvPr id="21" name="Rounded Rectangle 29">
          <a:extLst>
            <a:ext uri="{FF2B5EF4-FFF2-40B4-BE49-F238E27FC236}">
              <a16:creationId xmlns:a16="http://schemas.microsoft.com/office/drawing/2014/main" id="{80C7C29B-21C7-40A5-80F1-BA5D5C04DBCF}"/>
            </a:ext>
          </a:extLst>
        </xdr:cNvPr>
        <xdr:cNvSpPr/>
      </xdr:nvSpPr>
      <xdr:spPr bwMode="auto">
        <a:xfrm>
          <a:off x="6352904" y="1176098"/>
          <a:ext cx="16034385" cy="7525945"/>
        </a:xfrm>
        <a:prstGeom prst="roundRect">
          <a:avLst>
            <a:gd name="adj" fmla="val 1822"/>
          </a:avLst>
        </a:prstGeom>
        <a:solidFill>
          <a:schemeClr val="bg1"/>
        </a:solidFill>
        <a:ln>
          <a:solidFill>
            <a:schemeClr val="bg1">
              <a:lumMod val="85000"/>
            </a:schemeClr>
          </a:solidFill>
        </a:ln>
        <a:effectLst>
          <a:outerShdw blurRad="50800" dist="50800" dir="5580000" algn="tl" rotWithShape="0">
            <a:srgbClr val="000000">
              <a:alpha val="17000"/>
            </a:srgbClr>
          </a:outerShdw>
        </a:effectLst>
        <a:scene3d>
          <a:camera prst="perspectiveAbove">
            <a:rot lat="21594000" lon="0" rev="0"/>
          </a:camera>
          <a:lightRig rig="threePt" dir="t"/>
        </a:scene3d>
        <a:sp3d>
          <a:bevelT w="165100" prst="coolSlan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sp3d extrusionH="57150" prstMaterial="dkEdge">
            <a:bevelT w="38100" h="38100" prst="convex"/>
            <a:extrusionClr>
              <a:schemeClr val="accent2">
                <a:lumMod val="60000"/>
                <a:lumOff val="40000"/>
              </a:schemeClr>
            </a:extrusionClr>
          </a:sp3d>
        </a:bodyPr>
        <a:lstStyle/>
        <a:p>
          <a:pPr algn="ctr"/>
          <a:endParaRPr lang="da-DK" sz="2200" b="0">
            <a:ln w="3175">
              <a:solidFill>
                <a:srgbClr val="077328">
                  <a:alpha val="53000"/>
                </a:srgbClr>
              </a:solidFill>
            </a:ln>
            <a:solidFill>
              <a:sysClr val="windowText" lastClr="000000"/>
            </a:solidFill>
            <a:effectLst>
              <a:outerShdw blurRad="50800" dist="38100" dir="18900000" algn="bl" rotWithShape="0">
                <a:prstClr val="black">
                  <a:alpha val="40000"/>
                </a:prstClr>
              </a:outerShdw>
            </a:effectLst>
            <a:latin typeface="Iskoola Pota" pitchFamily="18" charset="0"/>
            <a:cs typeface="Iskoola Pota" pitchFamily="18" charset="0"/>
          </a:endParaRPr>
        </a:p>
      </xdr:txBody>
    </xdr:sp>
    <xdr:clientData/>
  </xdr:twoCellAnchor>
  <xdr:twoCellAnchor>
    <xdr:from>
      <xdr:col>12</xdr:col>
      <xdr:colOff>540890</xdr:colOff>
      <xdr:row>18</xdr:row>
      <xdr:rowOff>99197</xdr:rowOff>
    </xdr:from>
    <xdr:to>
      <xdr:col>30</xdr:col>
      <xdr:colOff>203178</xdr:colOff>
      <xdr:row>21</xdr:row>
      <xdr:rowOff>285748</xdr:rowOff>
    </xdr:to>
    <xdr:pic>
      <xdr:nvPicPr>
        <xdr:cNvPr id="22" name="Picture 16" descr="C:\Users\Oliver Storm\Downloads\3.png">
          <a:extLst>
            <a:ext uri="{FF2B5EF4-FFF2-40B4-BE49-F238E27FC236}">
              <a16:creationId xmlns:a16="http://schemas.microsoft.com/office/drawing/2014/main" id="{CBDA8381-C9D7-4E8B-B4DE-7890CF0C32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6170" y="9220337"/>
          <a:ext cx="11595208" cy="1706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13607</xdr:colOff>
      <xdr:row>2</xdr:row>
      <xdr:rowOff>449034</xdr:rowOff>
    </xdr:from>
    <xdr:to>
      <xdr:col>30</xdr:col>
      <xdr:colOff>445642</xdr:colOff>
      <xdr:row>3</xdr:row>
      <xdr:rowOff>309562</xdr:rowOff>
    </xdr:to>
    <xdr:pic>
      <xdr:nvPicPr>
        <xdr:cNvPr id="24" name="Billede 23" descr="C:\Users\Oliver\Downloads\facebook (1).png">
          <a:hlinkClick xmlns:r="http://schemas.openxmlformats.org/officeDocument/2006/relationships" r:id="rId2"/>
          <a:extLst>
            <a:ext uri="{FF2B5EF4-FFF2-40B4-BE49-F238E27FC236}">
              <a16:creationId xmlns:a16="http://schemas.microsoft.com/office/drawing/2014/main" id="{2A9A109D-F023-418F-A1C9-E5EBDCA71A9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01807" y="1462494"/>
          <a:ext cx="432035" cy="367258"/>
        </a:xfrm>
        <a:prstGeom prst="rect">
          <a:avLst/>
        </a:prstGeom>
        <a:noFill/>
        <a:ln>
          <a:noFill/>
        </a:ln>
      </xdr:spPr>
    </xdr:pic>
    <xdr:clientData/>
  </xdr:twoCellAnchor>
  <xdr:twoCellAnchor editAs="oneCell">
    <xdr:from>
      <xdr:col>31</xdr:col>
      <xdr:colOff>47634</xdr:colOff>
      <xdr:row>2</xdr:row>
      <xdr:rowOff>381000</xdr:rowOff>
    </xdr:from>
    <xdr:to>
      <xdr:col>32</xdr:col>
      <xdr:colOff>9</xdr:colOff>
      <xdr:row>3</xdr:row>
      <xdr:rowOff>380999</xdr:rowOff>
    </xdr:to>
    <xdr:pic>
      <xdr:nvPicPr>
        <xdr:cNvPr id="25" name="Billede 24" descr="C:\Users\Oliver\Downloads\youtube.png">
          <a:hlinkClick xmlns:r="http://schemas.openxmlformats.org/officeDocument/2006/relationships" r:id="rId4"/>
          <a:extLst>
            <a:ext uri="{FF2B5EF4-FFF2-40B4-BE49-F238E27FC236}">
              <a16:creationId xmlns:a16="http://schemas.microsoft.com/office/drawing/2014/main" id="{B1D00B00-316C-42F0-9A64-4DE93ECCC44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598774" y="1394460"/>
          <a:ext cx="615315" cy="506729"/>
        </a:xfrm>
        <a:prstGeom prst="rect">
          <a:avLst/>
        </a:prstGeom>
        <a:noFill/>
        <a:ln>
          <a:noFill/>
        </a:ln>
      </xdr:spPr>
    </xdr:pic>
    <xdr:clientData/>
  </xdr:twoCellAnchor>
  <xdr:twoCellAnchor editAs="oneCell">
    <xdr:from>
      <xdr:col>32</xdr:col>
      <xdr:colOff>238134</xdr:colOff>
      <xdr:row>2</xdr:row>
      <xdr:rowOff>428625</xdr:rowOff>
    </xdr:from>
    <xdr:to>
      <xdr:col>33</xdr:col>
      <xdr:colOff>76209</xdr:colOff>
      <xdr:row>3</xdr:row>
      <xdr:rowOff>385762</xdr:rowOff>
    </xdr:to>
    <xdr:pic>
      <xdr:nvPicPr>
        <xdr:cNvPr id="26" name="Billede 25" descr="C:\Users\Oliver\Downloads\linkedin_alt.png">
          <a:hlinkClick xmlns:r="http://schemas.openxmlformats.org/officeDocument/2006/relationships" r:id="rId6"/>
          <a:extLst>
            <a:ext uri="{FF2B5EF4-FFF2-40B4-BE49-F238E27FC236}">
              <a16:creationId xmlns:a16="http://schemas.microsoft.com/office/drawing/2014/main" id="{5EACA7F0-3C7A-4A11-8C11-3B2CAAE1D5BC}"/>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452214" y="1442085"/>
          <a:ext cx="501015" cy="463867"/>
        </a:xfrm>
        <a:prstGeom prst="rect">
          <a:avLst/>
        </a:prstGeom>
        <a:noFill/>
        <a:ln>
          <a:noFill/>
        </a:ln>
      </xdr:spPr>
    </xdr:pic>
    <xdr:clientData/>
  </xdr:twoCellAnchor>
  <xdr:twoCellAnchor>
    <xdr:from>
      <xdr:col>10</xdr:col>
      <xdr:colOff>247650</xdr:colOff>
      <xdr:row>4</xdr:row>
      <xdr:rowOff>190499</xdr:rowOff>
    </xdr:from>
    <xdr:to>
      <xdr:col>33</xdr:col>
      <xdr:colOff>209550</xdr:colOff>
      <xdr:row>16</xdr:row>
      <xdr:rowOff>104774</xdr:rowOff>
    </xdr:to>
    <xdr:sp macro="" textlink="">
      <xdr:nvSpPr>
        <xdr:cNvPr id="35" name="Tekstfelt 34">
          <a:extLst>
            <a:ext uri="{FF2B5EF4-FFF2-40B4-BE49-F238E27FC236}">
              <a16:creationId xmlns:a16="http://schemas.microsoft.com/office/drawing/2014/main" id="{916B600D-684F-4EDB-8DDB-D0B49F8E203F}"/>
            </a:ext>
          </a:extLst>
        </xdr:cNvPr>
        <xdr:cNvSpPr txBox="1"/>
      </xdr:nvSpPr>
      <xdr:spPr>
        <a:xfrm>
          <a:off x="6915150" y="2209799"/>
          <a:ext cx="15297150" cy="5972175"/>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3000" b="0" cap="none" spc="0">
              <a:ln w="0"/>
              <a:solidFill>
                <a:schemeClr val="tx1"/>
              </a:solidFill>
              <a:effectLst>
                <a:outerShdw blurRad="38100" dist="19050" dir="2700000" algn="tl" rotWithShape="0">
                  <a:schemeClr val="dk1">
                    <a:alpha val="40000"/>
                  </a:schemeClr>
                </a:outerShdw>
              </a:effectLst>
              <a:latin typeface="Gill Sans MT" panose="020B0502020104020203" pitchFamily="34" charset="0"/>
              <a:ea typeface="+mn-ea"/>
              <a:cs typeface="+mn-cs"/>
            </a:rPr>
            <a:t>The Whale Curve of Customer Profitability shows  the margin profil of a customer base and lines out that 20% of the customers actually can contribute up to 180% of the total customer base profitability and that 20% more of the customers can erode up to 80% of the bottom line. The horizontal axis on the Whale Curve graph represents the percentage of the total number of customers, which is classified from the most profitable to the least profitable. The vertical axis shows the cummulative margin. </a:t>
          </a:r>
          <a:endParaRPr lang="da-DK" sz="3000" b="0" cap="none" spc="0">
            <a:ln w="0"/>
            <a:solidFill>
              <a:schemeClr val="tx1"/>
            </a:solidFill>
            <a:effectLst>
              <a:outerShdw blurRad="38100" dist="19050" dir="2700000" algn="tl" rotWithShape="0">
                <a:schemeClr val="dk1">
                  <a:alpha val="40000"/>
                </a:schemeClr>
              </a:outerShdw>
            </a:effectLst>
            <a:latin typeface="Gill Sans MT" panose="020B0502020104020203" pitchFamily="34" charset="0"/>
          </a:endParaRPr>
        </a:p>
        <a:p>
          <a:r>
            <a:rPr lang="da-DK" sz="3000" b="0" cap="none" spc="0">
              <a:ln w="0"/>
              <a:solidFill>
                <a:schemeClr val="tx1"/>
              </a:solidFill>
              <a:effectLst>
                <a:outerShdw blurRad="38100" dist="19050" dir="2700000" algn="tl" rotWithShape="0">
                  <a:schemeClr val="dk1">
                    <a:alpha val="40000"/>
                  </a:schemeClr>
                </a:outerShdw>
              </a:effectLst>
              <a:latin typeface="Gill Sans MT" panose="020B0502020104020203" pitchFamily="34" charset="0"/>
              <a:ea typeface="+mn-ea"/>
              <a:cs typeface="+mn-cs"/>
            </a:rPr>
            <a:t>For the program to work properly, the revenues, cost to serve and gross profit of the various costumer must be completed. The cells in the sheet “The Whale Curve” are vertical, and in some questions the numbers are horizontal. It may be an advantage to be good at rotating the numbers, hence you don’t have to do them all manually. You can obtain help on this topic from this link: http://www.youtube.com/watch?v=KbfeIYV359I</a:t>
          </a:r>
          <a:br>
            <a:rPr lang="da-DK" sz="3000" b="0" cap="none" spc="0">
              <a:ln w="0"/>
              <a:solidFill>
                <a:schemeClr val="tx1"/>
              </a:solidFill>
              <a:effectLst>
                <a:outerShdw blurRad="38100" dist="19050" dir="2700000" algn="tl" rotWithShape="0">
                  <a:schemeClr val="dk1">
                    <a:alpha val="40000"/>
                  </a:schemeClr>
                </a:outerShdw>
              </a:effectLst>
              <a:latin typeface="Gill Sans MT" panose="020B0502020104020203" pitchFamily="34" charset="0"/>
              <a:ea typeface="+mn-ea"/>
              <a:cs typeface="+mn-cs"/>
            </a:rPr>
          </a:br>
          <a:endParaRPr lang="da-DK" sz="3000" b="0" cap="none" spc="0">
            <a:ln w="0"/>
            <a:solidFill>
              <a:schemeClr val="tx1"/>
            </a:solidFill>
            <a:effectLst>
              <a:outerShdw blurRad="38100" dist="19050" dir="2700000" algn="tl" rotWithShape="0">
                <a:schemeClr val="dk1">
                  <a:alpha val="40000"/>
                </a:schemeClr>
              </a:outerShdw>
            </a:effectLst>
            <a:latin typeface="Gill Sans MT" panose="020B0502020104020203" pitchFamily="34" charset="0"/>
          </a:endParaRPr>
        </a:p>
        <a:p>
          <a:endParaRPr lang="da-DK" sz="1100" b="0" cap="none" spc="0">
            <a:ln w="0"/>
            <a:solidFill>
              <a:schemeClr val="tx1"/>
            </a:solidFill>
            <a:effectLst>
              <a:outerShdw blurRad="38100" dist="19050" dir="2700000" algn="tl" rotWithShape="0">
                <a:schemeClr val="dk1">
                  <a:alpha val="40000"/>
                </a:schemeClr>
              </a:outerShdw>
            </a:effectLst>
            <a:latin typeface="Gill Sans MT" panose="020B0502020104020203" pitchFamily="34" charset="0"/>
          </a:endParaRPr>
        </a:p>
      </xdr:txBody>
    </xdr:sp>
    <xdr:clientData/>
  </xdr:twoCellAnchor>
  <xdr:twoCellAnchor>
    <xdr:from>
      <xdr:col>34</xdr:col>
      <xdr:colOff>287655</xdr:colOff>
      <xdr:row>0</xdr:row>
      <xdr:rowOff>127635</xdr:rowOff>
    </xdr:from>
    <xdr:to>
      <xdr:col>37</xdr:col>
      <xdr:colOff>409575</xdr:colOff>
      <xdr:row>2</xdr:row>
      <xdr:rowOff>314325</xdr:rowOff>
    </xdr:to>
    <xdr:sp macro="" textlink="">
      <xdr:nvSpPr>
        <xdr:cNvPr id="36" name="Right Arrow 4">
          <a:hlinkClick xmlns:r="http://schemas.openxmlformats.org/officeDocument/2006/relationships" r:id="rId8"/>
          <a:extLst>
            <a:ext uri="{FF2B5EF4-FFF2-40B4-BE49-F238E27FC236}">
              <a16:creationId xmlns:a16="http://schemas.microsoft.com/office/drawing/2014/main" id="{3FA24C50-1445-4C71-BCC4-D4FFF39EDDFA}"/>
            </a:ext>
          </a:extLst>
        </xdr:cNvPr>
        <xdr:cNvSpPr/>
      </xdr:nvSpPr>
      <xdr:spPr>
        <a:xfrm flipH="1">
          <a:off x="22957155" y="127635"/>
          <a:ext cx="2122170" cy="1196340"/>
        </a:xfrm>
        <a:prstGeom prst="rightArrow">
          <a:avLst/>
        </a:prstGeom>
        <a:solidFill>
          <a:schemeClr val="bg1"/>
        </a:solidFill>
        <a:ln w="19050">
          <a:no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3000" b="0">
              <a:ln w="3175">
                <a:noFill/>
              </a:ln>
              <a:solidFill>
                <a:schemeClr val="tx1"/>
              </a:solidFill>
              <a:effectLst/>
              <a:latin typeface="Gill Sans MT" pitchFamily="34" charset="0"/>
              <a:cs typeface="Iskoola Pota" pitchFamily="18" charset="0"/>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134471</xdr:colOff>
      <xdr:row>2</xdr:row>
      <xdr:rowOff>3</xdr:rowOff>
    </xdr:from>
    <xdr:to>
      <xdr:col>15</xdr:col>
      <xdr:colOff>773205</xdr:colOff>
      <xdr:row>21</xdr:row>
      <xdr:rowOff>121586</xdr:rowOff>
    </xdr:to>
    <xdr:graphicFrame macro="">
      <xdr:nvGraphicFramePr>
        <xdr:cNvPr id="5" name="Diagram 1">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xdr:colOff>
      <xdr:row>1</xdr:row>
      <xdr:rowOff>156883</xdr:rowOff>
    </xdr:from>
    <xdr:to>
      <xdr:col>7</xdr:col>
      <xdr:colOff>1165412</xdr:colOff>
      <xdr:row>1</xdr:row>
      <xdr:rowOff>313765</xdr:rowOff>
    </xdr:to>
    <xdr:cxnSp macro="">
      <xdr:nvCxnSpPr>
        <xdr:cNvPr id="7" name="Straight Arrow Connector 6">
          <a:extLst>
            <a:ext uri="{FF2B5EF4-FFF2-40B4-BE49-F238E27FC236}">
              <a16:creationId xmlns:a16="http://schemas.microsoft.com/office/drawing/2014/main" id="{00000000-0008-0000-0300-000007000000}"/>
            </a:ext>
          </a:extLst>
        </xdr:cNvPr>
        <xdr:cNvCxnSpPr/>
      </xdr:nvCxnSpPr>
      <xdr:spPr>
        <a:xfrm flipH="1">
          <a:off x="2711825" y="515471"/>
          <a:ext cx="2229969" cy="156882"/>
        </a:xfrm>
        <a:prstGeom prst="straightConnector1">
          <a:avLst/>
        </a:prstGeom>
        <a:ln w="190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827259</xdr:colOff>
      <xdr:row>0</xdr:row>
      <xdr:rowOff>201706</xdr:rowOff>
    </xdr:from>
    <xdr:to>
      <xdr:col>15</xdr:col>
      <xdr:colOff>781606</xdr:colOff>
      <xdr:row>1</xdr:row>
      <xdr:rowOff>336177</xdr:rowOff>
    </xdr:to>
    <xdr:sp macro="" textlink="">
      <xdr:nvSpPr>
        <xdr:cNvPr id="6" name="Right Arrow 4">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11741788" y="201706"/>
          <a:ext cx="794789" cy="493059"/>
        </a:xfrm>
        <a:prstGeom prst="rightArrow">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1000" b="0">
              <a:ln w="3175">
                <a:noFill/>
              </a:ln>
              <a:solidFill>
                <a:schemeClr val="tx1"/>
              </a:solidFill>
              <a:effectLst/>
              <a:latin typeface="Gill Sans MT" pitchFamily="34" charset="0"/>
              <a:cs typeface="Iskoola Pota" pitchFamily="18" charset="0"/>
            </a:rPr>
            <a:t>NEXT</a:t>
          </a:r>
          <a:endParaRPr lang="da-DK" sz="2000" b="0">
            <a:ln w="3175">
              <a:noFill/>
            </a:ln>
            <a:solidFill>
              <a:schemeClr val="tx1"/>
            </a:solidFill>
            <a:effectLst/>
            <a:latin typeface="Gill Sans MT" pitchFamily="34" charset="0"/>
            <a:cs typeface="Iskoola Pota" pitchFamily="18" charset="0"/>
          </a:endParaRPr>
        </a:p>
      </xdr:txBody>
    </xdr:sp>
    <xdr:clientData/>
  </xdr:twoCellAnchor>
  <xdr:twoCellAnchor>
    <xdr:from>
      <xdr:col>13</xdr:col>
      <xdr:colOff>571498</xdr:colOff>
      <xdr:row>0</xdr:row>
      <xdr:rowOff>201706</xdr:rowOff>
    </xdr:from>
    <xdr:to>
      <xdr:col>14</xdr:col>
      <xdr:colOff>475546</xdr:colOff>
      <xdr:row>1</xdr:row>
      <xdr:rowOff>336177</xdr:rowOff>
    </xdr:to>
    <xdr:sp macro="" textlink="">
      <xdr:nvSpPr>
        <xdr:cNvPr id="10" name="Right Arrow 4">
          <a:hlinkClick xmlns:r="http://schemas.openxmlformats.org/officeDocument/2006/relationships" r:id="rId3"/>
          <a:extLst>
            <a:ext uri="{FF2B5EF4-FFF2-40B4-BE49-F238E27FC236}">
              <a16:creationId xmlns:a16="http://schemas.microsoft.com/office/drawing/2014/main" id="{00000000-0008-0000-0300-00000A000000}"/>
            </a:ext>
          </a:extLst>
        </xdr:cNvPr>
        <xdr:cNvSpPr/>
      </xdr:nvSpPr>
      <xdr:spPr>
        <a:xfrm flipH="1">
          <a:off x="10623174" y="201706"/>
          <a:ext cx="766901" cy="493059"/>
        </a:xfrm>
        <a:prstGeom prst="rightArrow">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1000" b="0">
              <a:ln w="3175">
                <a:noFill/>
              </a:ln>
              <a:solidFill>
                <a:schemeClr val="tx1"/>
              </a:solidFill>
              <a:effectLst/>
              <a:latin typeface="Gill Sans MT" pitchFamily="34" charset="0"/>
              <a:cs typeface="Iskoola Pota" pitchFamily="18" charset="0"/>
            </a:rPr>
            <a:t>BACK</a:t>
          </a:r>
          <a:endParaRPr lang="da-DK" sz="2000" b="0">
            <a:ln w="3175">
              <a:noFill/>
            </a:ln>
            <a:solidFill>
              <a:schemeClr val="tx1"/>
            </a:solidFill>
            <a:effectLst/>
            <a:latin typeface="Gill Sans MT" pitchFamily="34" charset="0"/>
            <a:cs typeface="Iskoola Pota"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87673</xdr:colOff>
      <xdr:row>0</xdr:row>
      <xdr:rowOff>168088</xdr:rowOff>
    </xdr:from>
    <xdr:to>
      <xdr:col>17</xdr:col>
      <xdr:colOff>882462</xdr:colOff>
      <xdr:row>2</xdr:row>
      <xdr:rowOff>89647</xdr:rowOff>
    </xdr:to>
    <xdr:sp macro="" textlink="">
      <xdr:nvSpPr>
        <xdr:cNvPr id="9" name="Right Arrow 4">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12234849" y="168088"/>
          <a:ext cx="794789" cy="493059"/>
        </a:xfrm>
        <a:prstGeom prst="rightArrow">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1000" b="0">
              <a:ln w="3175">
                <a:noFill/>
              </a:ln>
              <a:solidFill>
                <a:schemeClr val="tx1"/>
              </a:solidFill>
              <a:effectLst/>
              <a:latin typeface="Gill Sans MT" pitchFamily="34" charset="0"/>
              <a:cs typeface="Iskoola Pota" pitchFamily="18" charset="0"/>
            </a:rPr>
            <a:t>NEXT</a:t>
          </a:r>
          <a:endParaRPr lang="da-DK" sz="2000" b="0">
            <a:ln w="3175">
              <a:noFill/>
            </a:ln>
            <a:solidFill>
              <a:schemeClr val="tx1"/>
            </a:solidFill>
            <a:effectLst/>
            <a:latin typeface="Gill Sans MT" pitchFamily="34" charset="0"/>
            <a:cs typeface="Iskoola Pota" pitchFamily="18" charset="0"/>
          </a:endParaRPr>
        </a:p>
      </xdr:txBody>
    </xdr:sp>
    <xdr:clientData/>
  </xdr:twoCellAnchor>
  <xdr:twoCellAnchor>
    <xdr:from>
      <xdr:col>15</xdr:col>
      <xdr:colOff>358588</xdr:colOff>
      <xdr:row>0</xdr:row>
      <xdr:rowOff>168088</xdr:rowOff>
    </xdr:from>
    <xdr:to>
      <xdr:col>16</xdr:col>
      <xdr:colOff>430724</xdr:colOff>
      <xdr:row>2</xdr:row>
      <xdr:rowOff>89647</xdr:rowOff>
    </xdr:to>
    <xdr:sp macro="" textlink="">
      <xdr:nvSpPr>
        <xdr:cNvPr id="10" name="Right Arrow 4">
          <a:hlinkClick xmlns:r="http://schemas.openxmlformats.org/officeDocument/2006/relationships" r:id="rId2"/>
          <a:extLst>
            <a:ext uri="{FF2B5EF4-FFF2-40B4-BE49-F238E27FC236}">
              <a16:creationId xmlns:a16="http://schemas.microsoft.com/office/drawing/2014/main" id="{00000000-0008-0000-0500-00000A000000}"/>
            </a:ext>
          </a:extLst>
        </xdr:cNvPr>
        <xdr:cNvSpPr/>
      </xdr:nvSpPr>
      <xdr:spPr>
        <a:xfrm flipH="1">
          <a:off x="11116235" y="168088"/>
          <a:ext cx="766901" cy="493059"/>
        </a:xfrm>
        <a:prstGeom prst="rightArrow">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1000" b="0">
              <a:ln w="3175">
                <a:noFill/>
              </a:ln>
              <a:solidFill>
                <a:schemeClr val="tx1"/>
              </a:solidFill>
              <a:effectLst/>
              <a:latin typeface="Gill Sans MT" pitchFamily="34" charset="0"/>
              <a:cs typeface="Iskoola Pota" pitchFamily="18" charset="0"/>
            </a:rPr>
            <a:t>BACK</a:t>
          </a:r>
          <a:endParaRPr lang="da-DK" sz="2000" b="0">
            <a:ln w="3175">
              <a:noFill/>
            </a:ln>
            <a:solidFill>
              <a:schemeClr val="tx1"/>
            </a:solidFill>
            <a:effectLst/>
            <a:latin typeface="Gill Sans MT" pitchFamily="34" charset="0"/>
            <a:cs typeface="Iskoola Pota"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xdr:colOff>
      <xdr:row>3</xdr:row>
      <xdr:rowOff>0</xdr:rowOff>
    </xdr:from>
    <xdr:to>
      <xdr:col>13</xdr:col>
      <xdr:colOff>66675</xdr:colOff>
      <xdr:row>20</xdr:row>
      <xdr:rowOff>104776</xdr:rowOff>
    </xdr:to>
    <xdr:grpSp>
      <xdr:nvGrpSpPr>
        <xdr:cNvPr id="12" name="Gruppe 11">
          <a:extLst>
            <a:ext uri="{FF2B5EF4-FFF2-40B4-BE49-F238E27FC236}">
              <a16:creationId xmlns:a16="http://schemas.microsoft.com/office/drawing/2014/main" id="{00000000-0008-0000-0600-00000C000000}"/>
            </a:ext>
          </a:extLst>
        </xdr:cNvPr>
        <xdr:cNvGrpSpPr/>
      </xdr:nvGrpSpPr>
      <xdr:grpSpPr>
        <a:xfrm>
          <a:off x="2139315" y="731520"/>
          <a:ext cx="5958840" cy="3244216"/>
          <a:chOff x="1841927" y="930098"/>
          <a:chExt cx="5407719" cy="3354472"/>
        </a:xfrm>
      </xdr:grpSpPr>
      <xdr:cxnSp macro="">
        <xdr:nvCxnSpPr>
          <xdr:cNvPr id="2" name="Straight Arrow Connector 1">
            <a:extLst>
              <a:ext uri="{FF2B5EF4-FFF2-40B4-BE49-F238E27FC236}">
                <a16:creationId xmlns:a16="http://schemas.microsoft.com/office/drawing/2014/main" id="{00000000-0008-0000-0600-000002000000}"/>
              </a:ext>
            </a:extLst>
          </xdr:cNvPr>
          <xdr:cNvCxnSpPr/>
        </xdr:nvCxnSpPr>
        <xdr:spPr>
          <a:xfrm flipV="1">
            <a:off x="1841927" y="930098"/>
            <a:ext cx="19050" cy="1371601"/>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 name="Straight Arrow Connector 2">
            <a:extLst>
              <a:ext uri="{FF2B5EF4-FFF2-40B4-BE49-F238E27FC236}">
                <a16:creationId xmlns:a16="http://schemas.microsoft.com/office/drawing/2014/main" id="{00000000-0008-0000-0600-000003000000}"/>
              </a:ext>
            </a:extLst>
          </xdr:cNvPr>
          <xdr:cNvCxnSpPr/>
        </xdr:nvCxnSpPr>
        <xdr:spPr>
          <a:xfrm>
            <a:off x="1842168" y="2636745"/>
            <a:ext cx="0" cy="1362074"/>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H="1">
            <a:off x="2399180" y="4284569"/>
            <a:ext cx="1758202" cy="1"/>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Straight Arrow Connector 5">
            <a:extLst>
              <a:ext uri="{FF2B5EF4-FFF2-40B4-BE49-F238E27FC236}">
                <a16:creationId xmlns:a16="http://schemas.microsoft.com/office/drawing/2014/main" id="{00000000-0008-0000-0600-000006000000}"/>
              </a:ext>
            </a:extLst>
          </xdr:cNvPr>
          <xdr:cNvCxnSpPr/>
        </xdr:nvCxnSpPr>
        <xdr:spPr>
          <a:xfrm flipV="1">
            <a:off x="5386668" y="4265519"/>
            <a:ext cx="1862978" cy="19051"/>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Lige pilforbindelse 8">
            <a:extLst>
              <a:ext uri="{FF2B5EF4-FFF2-40B4-BE49-F238E27FC236}">
                <a16:creationId xmlns:a16="http://schemas.microsoft.com/office/drawing/2014/main" id="{00000000-0008-0000-0600-000009000000}"/>
              </a:ext>
            </a:extLst>
          </xdr:cNvPr>
          <xdr:cNvCxnSpPr/>
        </xdr:nvCxnSpPr>
        <xdr:spPr>
          <a:xfrm flipV="1">
            <a:off x="2370526" y="938394"/>
            <a:ext cx="4832112" cy="30506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547116</xdr:colOff>
      <xdr:row>0</xdr:row>
      <xdr:rowOff>85726</xdr:rowOff>
    </xdr:from>
    <xdr:to>
      <xdr:col>22</xdr:col>
      <xdr:colOff>466725</xdr:colOff>
      <xdr:row>1</xdr:row>
      <xdr:rowOff>123826</xdr:rowOff>
    </xdr:to>
    <xdr:sp macro="" textlink="">
      <xdr:nvSpPr>
        <xdr:cNvPr id="11" name="Right Arrow 4">
          <a:hlinkClick xmlns:r="http://schemas.openxmlformats.org/officeDocument/2006/relationships" r:id="rId1"/>
          <a:extLst>
            <a:ext uri="{FF2B5EF4-FFF2-40B4-BE49-F238E27FC236}">
              <a16:creationId xmlns:a16="http://schemas.microsoft.com/office/drawing/2014/main" id="{00000000-0008-0000-0600-00000B000000}"/>
            </a:ext>
          </a:extLst>
        </xdr:cNvPr>
        <xdr:cNvSpPr/>
      </xdr:nvSpPr>
      <xdr:spPr>
        <a:xfrm>
          <a:off x="11443716" y="85726"/>
          <a:ext cx="662559" cy="400050"/>
        </a:xfrm>
        <a:prstGeom prst="rightArrow">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900" b="0">
              <a:ln w="3175">
                <a:noFill/>
              </a:ln>
              <a:solidFill>
                <a:schemeClr val="tx1"/>
              </a:solidFill>
              <a:effectLst/>
              <a:latin typeface="Gill Sans MT" pitchFamily="34" charset="0"/>
              <a:cs typeface="Iskoola Pota" pitchFamily="18" charset="0"/>
            </a:rPr>
            <a:t>NEXT</a:t>
          </a:r>
          <a:endParaRPr lang="da-DK" sz="2000" b="0">
            <a:ln w="3175">
              <a:noFill/>
            </a:ln>
            <a:solidFill>
              <a:schemeClr val="tx1"/>
            </a:solidFill>
            <a:effectLst/>
            <a:latin typeface="Gill Sans MT" pitchFamily="34" charset="0"/>
            <a:cs typeface="Iskoola Pota" pitchFamily="18" charset="0"/>
          </a:endParaRPr>
        </a:p>
      </xdr:txBody>
    </xdr:sp>
    <xdr:clientData/>
  </xdr:twoCellAnchor>
  <xdr:twoCellAnchor>
    <xdr:from>
      <xdr:col>20</xdr:col>
      <xdr:colOff>200025</xdr:colOff>
      <xdr:row>0</xdr:row>
      <xdr:rowOff>85726</xdr:rowOff>
    </xdr:from>
    <xdr:to>
      <xdr:col>21</xdr:col>
      <xdr:colOff>229737</xdr:colOff>
      <xdr:row>1</xdr:row>
      <xdr:rowOff>123826</xdr:rowOff>
    </xdr:to>
    <xdr:sp macro="" textlink="">
      <xdr:nvSpPr>
        <xdr:cNvPr id="13" name="Right Arrow 4">
          <a:hlinkClick xmlns:r="http://schemas.openxmlformats.org/officeDocument/2006/relationships" r:id="rId2"/>
          <a:extLst>
            <a:ext uri="{FF2B5EF4-FFF2-40B4-BE49-F238E27FC236}">
              <a16:creationId xmlns:a16="http://schemas.microsoft.com/office/drawing/2014/main" id="{00000000-0008-0000-0600-00000D000000}"/>
            </a:ext>
          </a:extLst>
        </xdr:cNvPr>
        <xdr:cNvSpPr/>
      </xdr:nvSpPr>
      <xdr:spPr>
        <a:xfrm flipH="1">
          <a:off x="10487025" y="85726"/>
          <a:ext cx="639312" cy="400050"/>
        </a:xfrm>
        <a:prstGeom prst="rightArrow">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900" b="0">
              <a:ln w="3175">
                <a:noFill/>
              </a:ln>
              <a:solidFill>
                <a:schemeClr val="tx1"/>
              </a:solidFill>
              <a:effectLst/>
              <a:latin typeface="Gill Sans MT" pitchFamily="34" charset="0"/>
              <a:cs typeface="Iskoola Pota" pitchFamily="18" charset="0"/>
            </a:rPr>
            <a:t>BACK</a:t>
          </a:r>
          <a:endParaRPr lang="da-DK" sz="2000" b="0">
            <a:ln w="3175">
              <a:noFill/>
            </a:ln>
            <a:solidFill>
              <a:schemeClr val="tx1"/>
            </a:solidFill>
            <a:effectLst/>
            <a:latin typeface="Gill Sans MT" pitchFamily="34" charset="0"/>
            <a:cs typeface="Iskoola Pota"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22412</xdr:colOff>
      <xdr:row>0</xdr:row>
      <xdr:rowOff>11206</xdr:rowOff>
    </xdr:from>
    <xdr:to>
      <xdr:col>6</xdr:col>
      <xdr:colOff>322169</xdr:colOff>
      <xdr:row>3</xdr:row>
      <xdr:rowOff>144556</xdr:rowOff>
    </xdr:to>
    <xdr:pic>
      <xdr:nvPicPr>
        <xdr:cNvPr id="5" name="Picture 3" descr="C:\Users\Oliver Storm\Downloads\3.png">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6"/>
          <a:ext cx="37623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392207</xdr:colOff>
      <xdr:row>35</xdr:row>
      <xdr:rowOff>112059</xdr:rowOff>
    </xdr:from>
    <xdr:to>
      <xdr:col>12</xdr:col>
      <xdr:colOff>347944</xdr:colOff>
      <xdr:row>50</xdr:row>
      <xdr:rowOff>174797</xdr:rowOff>
    </xdr:to>
    <xdr:pic>
      <xdr:nvPicPr>
        <xdr:cNvPr id="7" name="Billede 6">
          <a:extLst>
            <a:ext uri="{FF2B5EF4-FFF2-40B4-BE49-F238E27FC236}">
              <a16:creationId xmlns:a16="http://schemas.microsoft.com/office/drawing/2014/main" id="{00000000-0008-0000-0700-00000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81" r="9816" b="7019"/>
        <a:stretch/>
      </xdr:blipFill>
      <xdr:spPr bwMode="auto">
        <a:xfrm>
          <a:off x="3148854" y="8034618"/>
          <a:ext cx="5065620" cy="294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xdr:row>
      <xdr:rowOff>0</xdr:rowOff>
    </xdr:from>
    <xdr:to>
      <xdr:col>11</xdr:col>
      <xdr:colOff>189672</xdr:colOff>
      <xdr:row>3</xdr:row>
      <xdr:rowOff>112059</xdr:rowOff>
    </xdr:to>
    <xdr:sp macro="" textlink="">
      <xdr:nvSpPr>
        <xdr:cNvPr id="6" name="Right Arrow 4">
          <a:hlinkClick xmlns:r="http://schemas.openxmlformats.org/officeDocument/2006/relationships" r:id="rId3"/>
          <a:extLst>
            <a:ext uri="{FF2B5EF4-FFF2-40B4-BE49-F238E27FC236}">
              <a16:creationId xmlns:a16="http://schemas.microsoft.com/office/drawing/2014/main" id="{00000000-0008-0000-0700-000006000000}"/>
            </a:ext>
          </a:extLst>
        </xdr:cNvPr>
        <xdr:cNvSpPr/>
      </xdr:nvSpPr>
      <xdr:spPr>
        <a:xfrm>
          <a:off x="6902824" y="190500"/>
          <a:ext cx="794789" cy="493059"/>
        </a:xfrm>
        <a:prstGeom prst="roundRect">
          <a:avLst/>
        </a:prstGeom>
        <a:solidFill>
          <a:srgbClr val="C4E6BC"/>
        </a:solidFill>
        <a:ln w="19050">
          <a:solidFill>
            <a:schemeClr val="tx1"/>
          </a:solidFill>
        </a:ln>
        <a:scene3d>
          <a:camera prst="perspectiveAbove"/>
          <a:lightRig rig="threePt" dir="t"/>
        </a:scene3d>
        <a:sp3d>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3d>
            <a:extrusionClr>
              <a:schemeClr val="accent2">
                <a:lumMod val="60000"/>
                <a:lumOff val="40000"/>
              </a:schemeClr>
            </a:extrusionClr>
          </a:sp3d>
        </a:bodyPr>
        <a:lstStyle/>
        <a:p>
          <a:pPr algn="ctr"/>
          <a:r>
            <a:rPr lang="da-DK" sz="1000" b="0">
              <a:ln w="3175">
                <a:noFill/>
              </a:ln>
              <a:solidFill>
                <a:schemeClr val="tx1"/>
              </a:solidFill>
              <a:effectLst/>
              <a:latin typeface="Gill Sans MT" pitchFamily="34" charset="0"/>
              <a:cs typeface="Iskoola Pota" pitchFamily="18" charset="0"/>
            </a:rPr>
            <a:t>MENU</a:t>
          </a:r>
          <a:endParaRPr lang="da-DK" sz="2000" b="0">
            <a:ln w="3175">
              <a:noFill/>
            </a:ln>
            <a:solidFill>
              <a:schemeClr val="tx1"/>
            </a:solidFill>
            <a:effectLst/>
            <a:latin typeface="Gill Sans MT" pitchFamily="34" charset="0"/>
            <a:cs typeface="Iskoola Pota" pitchFamily="18" charset="0"/>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rhvervslearn.d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erhvervslearn.d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O23:AC23"/>
  <sheetViews>
    <sheetView showRowColHeaders="0" tabSelected="1" zoomScale="40" zoomScaleNormal="40" workbookViewId="0">
      <selection activeCell="AN2" sqref="AN2"/>
    </sheetView>
  </sheetViews>
  <sheetFormatPr defaultColWidth="9.15625" defaultRowHeight="40" customHeight="1" x14ac:dyDescent="0.55000000000000004"/>
  <cols>
    <col min="1" max="27" width="9.15625" style="134" customWidth="1"/>
    <col min="28" max="16384" width="9.15625" style="134"/>
  </cols>
  <sheetData>
    <row r="23" spans="15:29" ht="40" customHeight="1" x14ac:dyDescent="1.65">
      <c r="O23" s="147" t="s">
        <v>87</v>
      </c>
      <c r="P23" s="148"/>
      <c r="Q23" s="148"/>
      <c r="R23" s="148"/>
      <c r="S23" s="148"/>
      <c r="T23" s="148"/>
      <c r="U23" s="148"/>
      <c r="V23" s="148"/>
      <c r="W23" s="148"/>
      <c r="X23" s="148"/>
      <c r="Y23" s="148"/>
      <c r="Z23" s="148"/>
      <c r="AA23" s="148"/>
      <c r="AB23" s="148"/>
      <c r="AC23" s="148"/>
    </row>
  </sheetData>
  <mergeCells count="1">
    <mergeCell ref="O23:AC23"/>
  </mergeCells>
  <hyperlinks>
    <hyperlink ref="O23" r:id="rId1" xr:uid="{CCB0EDAD-F849-4972-8C9D-BB3A4764BC7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O23:AC23"/>
  <sheetViews>
    <sheetView showRowColHeaders="0" zoomScale="40" zoomScaleNormal="40" workbookViewId="0">
      <selection activeCell="H3" sqref="H3"/>
    </sheetView>
  </sheetViews>
  <sheetFormatPr defaultColWidth="9.15625" defaultRowHeight="40" customHeight="1" x14ac:dyDescent="0.55000000000000004"/>
  <cols>
    <col min="1" max="27" width="9.15625" style="134" customWidth="1"/>
    <col min="28" max="16384" width="9.15625" style="134"/>
  </cols>
  <sheetData>
    <row r="23" spans="15:29" ht="46.2" x14ac:dyDescent="1.65">
      <c r="O23" s="147" t="s">
        <v>87</v>
      </c>
      <c r="P23" s="148"/>
      <c r="Q23" s="148"/>
      <c r="R23" s="148"/>
      <c r="S23" s="148"/>
      <c r="T23" s="148"/>
      <c r="U23" s="148"/>
      <c r="V23" s="148"/>
      <c r="W23" s="148"/>
      <c r="X23" s="148"/>
      <c r="Y23" s="148"/>
      <c r="Z23" s="148"/>
      <c r="AA23" s="148"/>
      <c r="AB23" s="148"/>
      <c r="AC23" s="148"/>
    </row>
  </sheetData>
  <mergeCells count="1">
    <mergeCell ref="O23:AC23"/>
  </mergeCells>
  <hyperlinks>
    <hyperlink ref="O23" r:id="rId1" xr:uid="{D4DC87BA-6E17-4EFA-9AF1-3D771EB5748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T104"/>
  <sheetViews>
    <sheetView zoomScale="85" zoomScaleNormal="85" workbookViewId="0">
      <selection activeCell="M1" sqref="M1"/>
    </sheetView>
  </sheetViews>
  <sheetFormatPr defaultColWidth="8.83984375" defaultRowHeight="14.4" x14ac:dyDescent="0.55000000000000004"/>
  <cols>
    <col min="1" max="1" width="2.83984375" style="134" customWidth="1"/>
    <col min="2" max="2" width="4.26171875" style="134" customWidth="1"/>
    <col min="3" max="3" width="13.578125" style="134" customWidth="1"/>
    <col min="4" max="4" width="14.15625" style="134" customWidth="1"/>
    <col min="5" max="5" width="15.26171875" style="134" customWidth="1"/>
    <col min="6" max="6" width="15" style="134" customWidth="1"/>
    <col min="7" max="7" width="2.41796875" style="134" customWidth="1"/>
    <col min="8" max="8" width="18.41796875" style="134" customWidth="1"/>
    <col min="9" max="9" width="13" style="134" customWidth="1"/>
    <col min="10" max="10" width="13.26171875" style="134" bestFit="1" customWidth="1"/>
    <col min="11" max="11" width="15" style="134" customWidth="1"/>
    <col min="12" max="12" width="11.83984375" style="134" customWidth="1"/>
    <col min="13" max="13" width="14.41796875" style="134" customWidth="1"/>
    <col min="14" max="14" width="12.83984375" style="134" customWidth="1"/>
    <col min="15" max="15" width="12.578125" style="134" bestFit="1" customWidth="1"/>
    <col min="16" max="16" width="12" style="134" customWidth="1"/>
    <col min="17" max="17" width="11.41796875" style="134" customWidth="1"/>
    <col min="18" max="18" width="12" style="134" customWidth="1"/>
    <col min="19" max="19" width="14" style="134" customWidth="1"/>
    <col min="20" max="20" width="8.83984375" style="134" customWidth="1"/>
    <col min="21" max="21" width="18.41796875" style="134" customWidth="1"/>
    <col min="22" max="16384" width="8.83984375" style="134"/>
  </cols>
  <sheetData>
    <row r="1" spans="2:10" ht="28.5" customHeight="1" x14ac:dyDescent="0.55000000000000004">
      <c r="B1" s="137" t="s">
        <v>11</v>
      </c>
      <c r="D1" s="135"/>
      <c r="E1" s="135"/>
      <c r="F1" s="135"/>
      <c r="G1" s="135"/>
      <c r="H1" s="135"/>
      <c r="I1" s="149" t="s">
        <v>80</v>
      </c>
      <c r="J1" s="149"/>
    </row>
    <row r="2" spans="2:10" ht="37.5" customHeight="1" x14ac:dyDescent="0.55000000000000004">
      <c r="C2" s="136"/>
      <c r="D2" s="136"/>
      <c r="E2" s="136"/>
      <c r="F2" s="136"/>
      <c r="G2" s="136"/>
      <c r="H2" s="136"/>
      <c r="I2" s="149"/>
      <c r="J2" s="149"/>
    </row>
    <row r="3" spans="2:10" ht="18.3" x14ac:dyDescent="0.7">
      <c r="B3" s="22" t="s">
        <v>69</v>
      </c>
      <c r="C3" s="23" t="s">
        <v>25</v>
      </c>
      <c r="D3" s="23" t="s">
        <v>42</v>
      </c>
      <c r="E3" s="24" t="s">
        <v>9</v>
      </c>
      <c r="F3" s="24" t="s">
        <v>4</v>
      </c>
      <c r="H3" s="24" t="s">
        <v>24</v>
      </c>
      <c r="I3" s="138"/>
      <c r="J3" s="138"/>
    </row>
    <row r="4" spans="2:10" ht="18.3" x14ac:dyDescent="0.7">
      <c r="B4" s="25">
        <f>IF(H4="","",1)</f>
        <v>1</v>
      </c>
      <c r="C4" s="28" t="s">
        <v>70</v>
      </c>
      <c r="D4" s="29">
        <v>689612</v>
      </c>
      <c r="E4" s="30">
        <v>428497</v>
      </c>
      <c r="F4" s="31">
        <v>195322</v>
      </c>
      <c r="H4" s="27">
        <f>IF(E4="","",E4-F4)</f>
        <v>233175</v>
      </c>
      <c r="I4" s="138"/>
      <c r="J4" s="138"/>
    </row>
    <row r="5" spans="2:10" ht="18.3" x14ac:dyDescent="0.7">
      <c r="B5" s="26">
        <f>IF(H5="","",B4+1)</f>
        <v>2</v>
      </c>
      <c r="C5" s="28" t="s">
        <v>71</v>
      </c>
      <c r="D5" s="29">
        <v>876200</v>
      </c>
      <c r="E5" s="30">
        <v>374078</v>
      </c>
      <c r="F5" s="31">
        <v>141111</v>
      </c>
      <c r="H5" s="27">
        <f t="shared" ref="H5:H68" si="0">IF(E5="","",E5-F5)</f>
        <v>232967</v>
      </c>
      <c r="I5" s="138"/>
      <c r="J5" s="138"/>
    </row>
    <row r="6" spans="2:10" ht="15.6" x14ac:dyDescent="0.6">
      <c r="B6" s="26">
        <f t="shared" ref="B6:B69" si="1">IF(H6="","",B5+1)</f>
        <v>3</v>
      </c>
      <c r="C6" s="28" t="s">
        <v>72</v>
      </c>
      <c r="D6" s="29">
        <v>829205</v>
      </c>
      <c r="E6" s="30">
        <v>51283</v>
      </c>
      <c r="F6" s="31">
        <v>56500</v>
      </c>
      <c r="H6" s="27">
        <f t="shared" si="0"/>
        <v>-5217</v>
      </c>
      <c r="I6" s="139"/>
      <c r="J6" s="139"/>
    </row>
    <row r="7" spans="2:10" ht="15.6" x14ac:dyDescent="0.6">
      <c r="B7" s="26">
        <f t="shared" si="1"/>
        <v>4</v>
      </c>
      <c r="C7" s="28" t="s">
        <v>73</v>
      </c>
      <c r="D7" s="29">
        <v>1345010</v>
      </c>
      <c r="E7" s="30">
        <v>467110</v>
      </c>
      <c r="F7" s="31">
        <v>303655</v>
      </c>
      <c r="H7" s="27">
        <f t="shared" si="0"/>
        <v>163455</v>
      </c>
      <c r="I7" s="139"/>
      <c r="J7" s="139"/>
    </row>
    <row r="8" spans="2:10" ht="15.6" x14ac:dyDescent="0.6">
      <c r="B8" s="26">
        <f t="shared" si="1"/>
        <v>5</v>
      </c>
      <c r="C8" s="28" t="s">
        <v>74</v>
      </c>
      <c r="D8" s="29">
        <v>456740</v>
      </c>
      <c r="E8" s="30">
        <v>276407</v>
      </c>
      <c r="F8" s="31">
        <v>290965</v>
      </c>
      <c r="H8" s="27">
        <f t="shared" si="0"/>
        <v>-14558</v>
      </c>
      <c r="I8" s="139"/>
      <c r="J8" s="139"/>
    </row>
    <row r="9" spans="2:10" ht="15.6" x14ac:dyDescent="0.6">
      <c r="B9" s="26">
        <f t="shared" si="1"/>
        <v>6</v>
      </c>
      <c r="C9" s="28" t="s">
        <v>75</v>
      </c>
      <c r="D9" s="29">
        <v>1157930</v>
      </c>
      <c r="E9" s="30">
        <v>659008</v>
      </c>
      <c r="F9" s="31">
        <v>717234</v>
      </c>
      <c r="H9" s="27">
        <f t="shared" si="0"/>
        <v>-58226</v>
      </c>
      <c r="I9" s="139"/>
      <c r="J9" s="139"/>
    </row>
    <row r="10" spans="2:10" ht="15.6" x14ac:dyDescent="0.6">
      <c r="B10" s="26">
        <f t="shared" si="1"/>
        <v>7</v>
      </c>
      <c r="C10" s="28" t="s">
        <v>76</v>
      </c>
      <c r="D10" s="29">
        <v>756840</v>
      </c>
      <c r="E10" s="30">
        <v>266105</v>
      </c>
      <c r="F10" s="31">
        <v>303995</v>
      </c>
      <c r="H10" s="27">
        <f t="shared" si="0"/>
        <v>-37890</v>
      </c>
      <c r="I10" s="139"/>
      <c r="J10" s="139"/>
    </row>
    <row r="11" spans="2:10" ht="15.6" x14ac:dyDescent="0.6">
      <c r="B11" s="26">
        <f t="shared" si="1"/>
        <v>8</v>
      </c>
      <c r="C11" s="28" t="s">
        <v>77</v>
      </c>
      <c r="D11" s="29">
        <v>256740</v>
      </c>
      <c r="E11" s="30">
        <v>66307</v>
      </c>
      <c r="F11" s="31">
        <v>101236</v>
      </c>
      <c r="H11" s="27">
        <f t="shared" si="0"/>
        <v>-34929</v>
      </c>
      <c r="I11" s="139"/>
      <c r="J11" s="139"/>
    </row>
    <row r="12" spans="2:10" ht="15.6" x14ac:dyDescent="0.6">
      <c r="B12" s="26">
        <f t="shared" si="1"/>
        <v>9</v>
      </c>
      <c r="C12" s="28" t="s">
        <v>78</v>
      </c>
      <c r="D12" s="29">
        <v>156740</v>
      </c>
      <c r="E12" s="30">
        <v>36307</v>
      </c>
      <c r="F12" s="31">
        <v>58825</v>
      </c>
      <c r="H12" s="27">
        <f t="shared" si="0"/>
        <v>-22518</v>
      </c>
      <c r="I12" s="139"/>
      <c r="J12" s="139"/>
    </row>
    <row r="13" spans="2:10" ht="15.6" x14ac:dyDescent="0.6">
      <c r="B13" s="26">
        <f t="shared" si="1"/>
        <v>10</v>
      </c>
      <c r="C13" s="28" t="s">
        <v>79</v>
      </c>
      <c r="D13" s="29">
        <v>356840</v>
      </c>
      <c r="E13" s="30">
        <v>166407</v>
      </c>
      <c r="F13" s="31">
        <v>370965</v>
      </c>
      <c r="H13" s="27">
        <f t="shared" si="0"/>
        <v>-204558</v>
      </c>
      <c r="I13" s="139"/>
      <c r="J13" s="139"/>
    </row>
    <row r="14" spans="2:10" ht="15.6" x14ac:dyDescent="0.6">
      <c r="B14" s="26">
        <f t="shared" si="1"/>
        <v>11</v>
      </c>
      <c r="C14" s="28" t="s">
        <v>78</v>
      </c>
      <c r="D14" s="29">
        <v>156740</v>
      </c>
      <c r="E14" s="30">
        <v>36307</v>
      </c>
      <c r="F14" s="31">
        <v>58825</v>
      </c>
      <c r="H14" s="27">
        <f t="shared" si="0"/>
        <v>-22518</v>
      </c>
    </row>
    <row r="15" spans="2:10" ht="15.6" x14ac:dyDescent="0.6">
      <c r="B15" s="26">
        <f t="shared" si="1"/>
        <v>12</v>
      </c>
      <c r="C15" s="28" t="s">
        <v>79</v>
      </c>
      <c r="D15" s="29">
        <v>356840</v>
      </c>
      <c r="E15" s="30">
        <v>166407</v>
      </c>
      <c r="F15" s="31">
        <v>2000</v>
      </c>
      <c r="H15" s="27">
        <f t="shared" si="0"/>
        <v>164407</v>
      </c>
    </row>
    <row r="16" spans="2:10" ht="15.6" x14ac:dyDescent="0.6">
      <c r="B16" s="26">
        <f t="shared" si="1"/>
        <v>13</v>
      </c>
      <c r="C16" s="28" t="s">
        <v>79</v>
      </c>
      <c r="D16" s="29">
        <v>356840</v>
      </c>
      <c r="E16" s="30">
        <v>166407</v>
      </c>
      <c r="F16" s="31">
        <v>2000</v>
      </c>
      <c r="H16" s="27">
        <f t="shared" si="0"/>
        <v>164407</v>
      </c>
    </row>
    <row r="17" spans="2:20" ht="15.6" x14ac:dyDescent="0.6">
      <c r="B17" s="26">
        <f t="shared" si="1"/>
        <v>14</v>
      </c>
      <c r="C17" s="28" t="s">
        <v>70</v>
      </c>
      <c r="D17" s="29">
        <v>689612</v>
      </c>
      <c r="E17" s="30">
        <v>428497</v>
      </c>
      <c r="F17" s="31">
        <v>195322</v>
      </c>
      <c r="H17" s="27">
        <f t="shared" si="0"/>
        <v>233175</v>
      </c>
    </row>
    <row r="18" spans="2:20" ht="15.6" x14ac:dyDescent="0.6">
      <c r="B18" s="26">
        <f t="shared" si="1"/>
        <v>15</v>
      </c>
      <c r="C18" s="28" t="s">
        <v>71</v>
      </c>
      <c r="D18" s="29">
        <v>876200</v>
      </c>
      <c r="E18" s="30">
        <v>374078</v>
      </c>
      <c r="F18" s="31">
        <v>141111</v>
      </c>
      <c r="H18" s="27">
        <f t="shared" si="0"/>
        <v>232967</v>
      </c>
    </row>
    <row r="19" spans="2:20" ht="15.6" x14ac:dyDescent="0.6">
      <c r="B19" s="26">
        <f t="shared" si="1"/>
        <v>16</v>
      </c>
      <c r="C19" s="28" t="s">
        <v>72</v>
      </c>
      <c r="D19" s="29">
        <v>829205</v>
      </c>
      <c r="E19" s="30">
        <v>51283</v>
      </c>
      <c r="F19" s="31">
        <v>56500</v>
      </c>
      <c r="H19" s="27">
        <f t="shared" si="0"/>
        <v>-5217</v>
      </c>
    </row>
    <row r="20" spans="2:20" ht="15.6" x14ac:dyDescent="0.6">
      <c r="B20" s="26">
        <f t="shared" si="1"/>
        <v>17</v>
      </c>
      <c r="C20" s="28" t="s">
        <v>73</v>
      </c>
      <c r="D20" s="29">
        <v>1345010</v>
      </c>
      <c r="E20" s="30">
        <v>467110</v>
      </c>
      <c r="F20" s="31">
        <v>303655</v>
      </c>
      <c r="H20" s="27">
        <f t="shared" si="0"/>
        <v>163455</v>
      </c>
      <c r="T20" s="139"/>
    </row>
    <row r="21" spans="2:20" ht="15.6" x14ac:dyDescent="0.6">
      <c r="B21" s="26">
        <f t="shared" si="1"/>
        <v>18</v>
      </c>
      <c r="C21" s="28" t="s">
        <v>74</v>
      </c>
      <c r="D21" s="29">
        <v>456740</v>
      </c>
      <c r="E21" s="30">
        <v>276407</v>
      </c>
      <c r="F21" s="31">
        <v>290965</v>
      </c>
      <c r="H21" s="27">
        <f t="shared" si="0"/>
        <v>-14558</v>
      </c>
    </row>
    <row r="22" spans="2:20" ht="15.6" x14ac:dyDescent="0.6">
      <c r="B22" s="26">
        <f t="shared" si="1"/>
        <v>19</v>
      </c>
      <c r="C22" s="28" t="s">
        <v>75</v>
      </c>
      <c r="D22" s="29">
        <v>1157930</v>
      </c>
      <c r="E22" s="30">
        <v>659008</v>
      </c>
      <c r="F22" s="31">
        <v>717234</v>
      </c>
      <c r="H22" s="27">
        <f t="shared" si="0"/>
        <v>-58226</v>
      </c>
      <c r="I22" s="140"/>
      <c r="J22" s="140"/>
      <c r="K22" s="140"/>
      <c r="L22" s="140"/>
      <c r="M22" s="140"/>
      <c r="N22" s="140"/>
      <c r="O22" s="140"/>
      <c r="P22" s="140"/>
      <c r="Q22" s="140"/>
      <c r="R22" s="140"/>
      <c r="S22" s="140"/>
    </row>
    <row r="23" spans="2:20" ht="15.6" x14ac:dyDescent="0.6">
      <c r="B23" s="26">
        <f t="shared" si="1"/>
        <v>20</v>
      </c>
      <c r="C23" s="28" t="s">
        <v>76</v>
      </c>
      <c r="D23" s="29">
        <v>756840</v>
      </c>
      <c r="E23" s="30">
        <v>266105</v>
      </c>
      <c r="F23" s="31">
        <v>303995</v>
      </c>
      <c r="H23" s="27">
        <f t="shared" si="0"/>
        <v>-37890</v>
      </c>
      <c r="I23" s="140"/>
      <c r="J23" s="140"/>
      <c r="K23" s="140"/>
      <c r="L23" s="140"/>
      <c r="M23" s="140"/>
      <c r="N23" s="140"/>
      <c r="O23" s="140"/>
      <c r="P23" s="140"/>
      <c r="Q23" s="140"/>
      <c r="R23" s="140"/>
      <c r="S23" s="140"/>
    </row>
    <row r="24" spans="2:20" ht="15.6" x14ac:dyDescent="0.6">
      <c r="B24" s="26">
        <f t="shared" si="1"/>
        <v>21</v>
      </c>
      <c r="C24" s="28" t="s">
        <v>77</v>
      </c>
      <c r="D24" s="29">
        <v>256740</v>
      </c>
      <c r="E24" s="30">
        <v>66307</v>
      </c>
      <c r="F24" s="31">
        <v>101236</v>
      </c>
      <c r="G24" s="141"/>
      <c r="H24" s="27">
        <f t="shared" si="0"/>
        <v>-34929</v>
      </c>
      <c r="I24" s="141"/>
      <c r="J24" s="140"/>
    </row>
    <row r="25" spans="2:20" ht="15.6" x14ac:dyDescent="0.6">
      <c r="B25" s="26">
        <f t="shared" si="1"/>
        <v>22</v>
      </c>
      <c r="C25" s="28" t="s">
        <v>78</v>
      </c>
      <c r="D25" s="29">
        <v>156740</v>
      </c>
      <c r="E25" s="30">
        <v>36307</v>
      </c>
      <c r="F25" s="31">
        <v>58825</v>
      </c>
      <c r="G25" s="142"/>
      <c r="H25" s="27">
        <f t="shared" si="0"/>
        <v>-22518</v>
      </c>
      <c r="I25" s="142"/>
      <c r="J25" s="140"/>
    </row>
    <row r="26" spans="2:20" ht="15.6" x14ac:dyDescent="0.6">
      <c r="B26" s="26">
        <f t="shared" si="1"/>
        <v>23</v>
      </c>
      <c r="C26" s="28" t="s">
        <v>79</v>
      </c>
      <c r="D26" s="29">
        <v>356840</v>
      </c>
      <c r="E26" s="30">
        <v>166407</v>
      </c>
      <c r="F26" s="31">
        <v>370965</v>
      </c>
      <c r="G26" s="142"/>
      <c r="H26" s="27">
        <f t="shared" si="0"/>
        <v>-204558</v>
      </c>
      <c r="I26" s="142"/>
    </row>
    <row r="27" spans="2:20" ht="15" customHeight="1" x14ac:dyDescent="0.6">
      <c r="B27" s="26">
        <f t="shared" si="1"/>
        <v>24</v>
      </c>
      <c r="C27" s="28" t="s">
        <v>78</v>
      </c>
      <c r="D27" s="29">
        <v>156740</v>
      </c>
      <c r="E27" s="30">
        <v>36307</v>
      </c>
      <c r="F27" s="31">
        <v>58825</v>
      </c>
      <c r="G27" s="140"/>
      <c r="H27" s="27">
        <f t="shared" si="0"/>
        <v>-22518</v>
      </c>
      <c r="I27" s="140"/>
    </row>
    <row r="28" spans="2:20" ht="15.6" x14ac:dyDescent="0.6">
      <c r="B28" s="26">
        <f t="shared" si="1"/>
        <v>25</v>
      </c>
      <c r="C28" s="28" t="s">
        <v>79</v>
      </c>
      <c r="D28" s="29">
        <v>356840</v>
      </c>
      <c r="E28" s="30">
        <v>166407</v>
      </c>
      <c r="F28" s="31">
        <v>2000</v>
      </c>
      <c r="G28" s="140"/>
      <c r="H28" s="27">
        <f t="shared" si="0"/>
        <v>164407</v>
      </c>
      <c r="I28" s="140"/>
    </row>
    <row r="29" spans="2:20" ht="15.6" x14ac:dyDescent="0.6">
      <c r="B29" s="26">
        <f t="shared" si="1"/>
        <v>26</v>
      </c>
      <c r="C29" s="28" t="s">
        <v>79</v>
      </c>
      <c r="D29" s="29">
        <v>356840</v>
      </c>
      <c r="E29" s="30">
        <v>166407</v>
      </c>
      <c r="F29" s="31">
        <v>2000</v>
      </c>
      <c r="H29" s="27">
        <f t="shared" si="0"/>
        <v>164407</v>
      </c>
    </row>
    <row r="30" spans="2:20" ht="15.6" x14ac:dyDescent="0.6">
      <c r="B30" s="26">
        <f t="shared" si="1"/>
        <v>27</v>
      </c>
      <c r="C30" s="28" t="s">
        <v>70</v>
      </c>
      <c r="D30" s="29">
        <v>689612</v>
      </c>
      <c r="E30" s="30">
        <v>428497</v>
      </c>
      <c r="F30" s="31">
        <v>195322</v>
      </c>
      <c r="H30" s="27">
        <f t="shared" si="0"/>
        <v>233175</v>
      </c>
    </row>
    <row r="31" spans="2:20" ht="15.6" x14ac:dyDescent="0.6">
      <c r="B31" s="26">
        <f t="shared" si="1"/>
        <v>28</v>
      </c>
      <c r="C31" s="28" t="s">
        <v>71</v>
      </c>
      <c r="D31" s="29">
        <v>876200</v>
      </c>
      <c r="E31" s="30">
        <v>374078</v>
      </c>
      <c r="F31" s="31">
        <v>141111</v>
      </c>
      <c r="H31" s="27">
        <f t="shared" si="0"/>
        <v>232967</v>
      </c>
    </row>
    <row r="32" spans="2:20" ht="15.6" x14ac:dyDescent="0.6">
      <c r="B32" s="26">
        <f t="shared" si="1"/>
        <v>29</v>
      </c>
      <c r="C32" s="28" t="s">
        <v>72</v>
      </c>
      <c r="D32" s="29">
        <v>829205</v>
      </c>
      <c r="E32" s="30">
        <v>51283</v>
      </c>
      <c r="F32" s="31">
        <v>56500</v>
      </c>
      <c r="H32" s="27">
        <f t="shared" si="0"/>
        <v>-5217</v>
      </c>
    </row>
    <row r="33" spans="2:8" ht="15.6" x14ac:dyDescent="0.6">
      <c r="B33" s="26">
        <f t="shared" si="1"/>
        <v>30</v>
      </c>
      <c r="C33" s="28" t="s">
        <v>73</v>
      </c>
      <c r="D33" s="29">
        <v>1345010</v>
      </c>
      <c r="E33" s="30">
        <v>467110</v>
      </c>
      <c r="F33" s="31">
        <v>303655</v>
      </c>
      <c r="H33" s="27">
        <f t="shared" si="0"/>
        <v>163455</v>
      </c>
    </row>
    <row r="34" spans="2:8" ht="15.6" x14ac:dyDescent="0.6">
      <c r="B34" s="26">
        <f t="shared" si="1"/>
        <v>31</v>
      </c>
      <c r="C34" s="28" t="s">
        <v>74</v>
      </c>
      <c r="D34" s="29">
        <v>456740</v>
      </c>
      <c r="E34" s="30">
        <v>276407</v>
      </c>
      <c r="F34" s="31">
        <v>290965</v>
      </c>
      <c r="H34" s="27">
        <f t="shared" si="0"/>
        <v>-14558</v>
      </c>
    </row>
    <row r="35" spans="2:8" ht="15.6" x14ac:dyDescent="0.6">
      <c r="B35" s="26">
        <f t="shared" si="1"/>
        <v>32</v>
      </c>
      <c r="C35" s="28" t="s">
        <v>75</v>
      </c>
      <c r="D35" s="29">
        <v>1157930</v>
      </c>
      <c r="E35" s="30">
        <v>659008</v>
      </c>
      <c r="F35" s="31">
        <v>717234</v>
      </c>
      <c r="H35" s="27">
        <f t="shared" si="0"/>
        <v>-58226</v>
      </c>
    </row>
    <row r="36" spans="2:8" ht="15.6" x14ac:dyDescent="0.6">
      <c r="B36" s="26">
        <f t="shared" si="1"/>
        <v>33</v>
      </c>
      <c r="C36" s="28" t="s">
        <v>76</v>
      </c>
      <c r="D36" s="29">
        <v>756840</v>
      </c>
      <c r="E36" s="30">
        <v>266105</v>
      </c>
      <c r="F36" s="31">
        <v>303995</v>
      </c>
      <c r="H36" s="27">
        <f t="shared" si="0"/>
        <v>-37890</v>
      </c>
    </row>
    <row r="37" spans="2:8" ht="15.6" x14ac:dyDescent="0.6">
      <c r="B37" s="26">
        <f t="shared" si="1"/>
        <v>34</v>
      </c>
      <c r="C37" s="28" t="s">
        <v>77</v>
      </c>
      <c r="D37" s="29">
        <v>256740</v>
      </c>
      <c r="E37" s="30">
        <v>66307</v>
      </c>
      <c r="F37" s="31">
        <v>101236</v>
      </c>
      <c r="H37" s="27">
        <f t="shared" si="0"/>
        <v>-34929</v>
      </c>
    </row>
    <row r="38" spans="2:8" ht="15.6" x14ac:dyDescent="0.6">
      <c r="B38" s="26">
        <f t="shared" si="1"/>
        <v>35</v>
      </c>
      <c r="C38" s="28" t="s">
        <v>78</v>
      </c>
      <c r="D38" s="29">
        <v>156740</v>
      </c>
      <c r="E38" s="30">
        <v>36307</v>
      </c>
      <c r="F38" s="31">
        <v>58825</v>
      </c>
      <c r="H38" s="27">
        <f t="shared" si="0"/>
        <v>-22518</v>
      </c>
    </row>
    <row r="39" spans="2:8" ht="15.6" x14ac:dyDescent="0.6">
      <c r="B39" s="26">
        <f t="shared" si="1"/>
        <v>36</v>
      </c>
      <c r="C39" s="28" t="s">
        <v>79</v>
      </c>
      <c r="D39" s="29">
        <v>356840</v>
      </c>
      <c r="E39" s="30">
        <v>166407</v>
      </c>
      <c r="F39" s="31">
        <v>370965</v>
      </c>
      <c r="H39" s="27">
        <f t="shared" si="0"/>
        <v>-204558</v>
      </c>
    </row>
    <row r="40" spans="2:8" ht="15.6" x14ac:dyDescent="0.6">
      <c r="B40" s="26">
        <f t="shared" si="1"/>
        <v>37</v>
      </c>
      <c r="C40" s="28" t="s">
        <v>78</v>
      </c>
      <c r="D40" s="29">
        <v>156740</v>
      </c>
      <c r="E40" s="30">
        <v>36307</v>
      </c>
      <c r="F40" s="31">
        <v>58825</v>
      </c>
      <c r="H40" s="27">
        <f t="shared" si="0"/>
        <v>-22518</v>
      </c>
    </row>
    <row r="41" spans="2:8" ht="15.6" x14ac:dyDescent="0.6">
      <c r="B41" s="26">
        <f t="shared" si="1"/>
        <v>38</v>
      </c>
      <c r="C41" s="28" t="s">
        <v>79</v>
      </c>
      <c r="D41" s="29">
        <v>356840</v>
      </c>
      <c r="E41" s="30">
        <v>166407</v>
      </c>
      <c r="F41" s="31">
        <v>2000</v>
      </c>
      <c r="H41" s="27">
        <f t="shared" si="0"/>
        <v>164407</v>
      </c>
    </row>
    <row r="42" spans="2:8" ht="15.6" x14ac:dyDescent="0.6">
      <c r="B42" s="26">
        <f t="shared" si="1"/>
        <v>39</v>
      </c>
      <c r="C42" s="28" t="s">
        <v>79</v>
      </c>
      <c r="D42" s="29">
        <v>356840</v>
      </c>
      <c r="E42" s="30">
        <v>166407</v>
      </c>
      <c r="F42" s="31">
        <v>2000</v>
      </c>
      <c r="H42" s="27">
        <f t="shared" si="0"/>
        <v>164407</v>
      </c>
    </row>
    <row r="43" spans="2:8" ht="15.6" x14ac:dyDescent="0.6">
      <c r="B43" s="26">
        <f t="shared" si="1"/>
        <v>40</v>
      </c>
      <c r="C43" s="28" t="s">
        <v>70</v>
      </c>
      <c r="D43" s="29">
        <v>689612</v>
      </c>
      <c r="E43" s="30">
        <v>428497</v>
      </c>
      <c r="F43" s="31">
        <v>195322</v>
      </c>
      <c r="H43" s="27">
        <f t="shared" si="0"/>
        <v>233175</v>
      </c>
    </row>
    <row r="44" spans="2:8" ht="15.6" x14ac:dyDescent="0.6">
      <c r="B44" s="26">
        <f t="shared" si="1"/>
        <v>41</v>
      </c>
      <c r="C44" s="28" t="s">
        <v>71</v>
      </c>
      <c r="D44" s="29">
        <v>876200</v>
      </c>
      <c r="E44" s="30">
        <v>374078</v>
      </c>
      <c r="F44" s="31">
        <v>141111</v>
      </c>
      <c r="H44" s="27">
        <f t="shared" si="0"/>
        <v>232967</v>
      </c>
    </row>
    <row r="45" spans="2:8" ht="15.6" x14ac:dyDescent="0.6">
      <c r="B45" s="26">
        <f t="shared" si="1"/>
        <v>42</v>
      </c>
      <c r="C45" s="28" t="s">
        <v>72</v>
      </c>
      <c r="D45" s="29">
        <v>829205</v>
      </c>
      <c r="E45" s="30">
        <v>51283</v>
      </c>
      <c r="F45" s="31">
        <v>56500</v>
      </c>
      <c r="H45" s="27">
        <f t="shared" si="0"/>
        <v>-5217</v>
      </c>
    </row>
    <row r="46" spans="2:8" ht="15.6" x14ac:dyDescent="0.6">
      <c r="B46" s="26">
        <f t="shared" si="1"/>
        <v>43</v>
      </c>
      <c r="C46" s="28" t="s">
        <v>73</v>
      </c>
      <c r="D46" s="29">
        <v>1345010</v>
      </c>
      <c r="E46" s="30">
        <v>467110</v>
      </c>
      <c r="F46" s="31">
        <v>303655</v>
      </c>
      <c r="H46" s="27">
        <f t="shared" si="0"/>
        <v>163455</v>
      </c>
    </row>
    <row r="47" spans="2:8" ht="15.6" x14ac:dyDescent="0.6">
      <c r="B47" s="26">
        <f t="shared" si="1"/>
        <v>44</v>
      </c>
      <c r="C47" s="28" t="s">
        <v>74</v>
      </c>
      <c r="D47" s="29">
        <v>456740</v>
      </c>
      <c r="E47" s="30">
        <v>276407</v>
      </c>
      <c r="F47" s="31">
        <v>290965</v>
      </c>
      <c r="H47" s="27">
        <f t="shared" si="0"/>
        <v>-14558</v>
      </c>
    </row>
    <row r="48" spans="2:8" ht="15.6" x14ac:dyDescent="0.6">
      <c r="B48" s="26">
        <f t="shared" si="1"/>
        <v>45</v>
      </c>
      <c r="C48" s="28" t="s">
        <v>75</v>
      </c>
      <c r="D48" s="29">
        <v>1157930</v>
      </c>
      <c r="E48" s="30">
        <v>659008</v>
      </c>
      <c r="F48" s="31">
        <v>717234</v>
      </c>
      <c r="H48" s="27">
        <f t="shared" si="0"/>
        <v>-58226</v>
      </c>
    </row>
    <row r="49" spans="2:8" ht="15.6" x14ac:dyDescent="0.6">
      <c r="B49" s="26">
        <f t="shared" si="1"/>
        <v>46</v>
      </c>
      <c r="C49" s="28" t="s">
        <v>76</v>
      </c>
      <c r="D49" s="29">
        <v>756840</v>
      </c>
      <c r="E49" s="30">
        <v>266105</v>
      </c>
      <c r="F49" s="31">
        <v>303995</v>
      </c>
      <c r="H49" s="27">
        <f t="shared" si="0"/>
        <v>-37890</v>
      </c>
    </row>
    <row r="50" spans="2:8" ht="15.6" x14ac:dyDescent="0.6">
      <c r="B50" s="26">
        <f t="shared" si="1"/>
        <v>47</v>
      </c>
      <c r="C50" s="28" t="s">
        <v>77</v>
      </c>
      <c r="D50" s="29">
        <v>256740</v>
      </c>
      <c r="E50" s="30">
        <v>66307</v>
      </c>
      <c r="F50" s="31">
        <v>101236</v>
      </c>
      <c r="H50" s="27">
        <f t="shared" si="0"/>
        <v>-34929</v>
      </c>
    </row>
    <row r="51" spans="2:8" ht="15.6" x14ac:dyDescent="0.6">
      <c r="B51" s="26">
        <f t="shared" si="1"/>
        <v>48</v>
      </c>
      <c r="C51" s="28" t="s">
        <v>78</v>
      </c>
      <c r="D51" s="29">
        <v>156740</v>
      </c>
      <c r="E51" s="30">
        <v>36307</v>
      </c>
      <c r="F51" s="31">
        <v>58825</v>
      </c>
      <c r="H51" s="27">
        <f t="shared" si="0"/>
        <v>-22518</v>
      </c>
    </row>
    <row r="52" spans="2:8" ht="15.6" x14ac:dyDescent="0.6">
      <c r="B52" s="26">
        <f t="shared" si="1"/>
        <v>49</v>
      </c>
      <c r="C52" s="28" t="s">
        <v>79</v>
      </c>
      <c r="D52" s="29">
        <v>356840</v>
      </c>
      <c r="E52" s="30">
        <v>166407</v>
      </c>
      <c r="F52" s="31">
        <v>370965</v>
      </c>
      <c r="H52" s="27">
        <f t="shared" si="0"/>
        <v>-204558</v>
      </c>
    </row>
    <row r="53" spans="2:8" ht="15.6" x14ac:dyDescent="0.6">
      <c r="B53" s="26">
        <f t="shared" si="1"/>
        <v>50</v>
      </c>
      <c r="C53" s="28" t="s">
        <v>78</v>
      </c>
      <c r="D53" s="29">
        <v>156740</v>
      </c>
      <c r="E53" s="30">
        <v>36307</v>
      </c>
      <c r="F53" s="31">
        <v>58825</v>
      </c>
      <c r="H53" s="27">
        <f t="shared" si="0"/>
        <v>-22518</v>
      </c>
    </row>
    <row r="54" spans="2:8" ht="15.6" x14ac:dyDescent="0.6">
      <c r="B54" s="26">
        <f t="shared" si="1"/>
        <v>51</v>
      </c>
      <c r="C54" s="28" t="s">
        <v>79</v>
      </c>
      <c r="D54" s="29">
        <v>356840</v>
      </c>
      <c r="E54" s="30">
        <v>166407</v>
      </c>
      <c r="F54" s="31">
        <v>2000</v>
      </c>
      <c r="H54" s="27">
        <f t="shared" si="0"/>
        <v>164407</v>
      </c>
    </row>
    <row r="55" spans="2:8" ht="15.6" x14ac:dyDescent="0.6">
      <c r="B55" s="26">
        <f t="shared" si="1"/>
        <v>52</v>
      </c>
      <c r="C55" s="28" t="s">
        <v>79</v>
      </c>
      <c r="D55" s="29">
        <v>356840</v>
      </c>
      <c r="E55" s="30">
        <v>166407</v>
      </c>
      <c r="F55" s="31">
        <v>2000</v>
      </c>
      <c r="H55" s="27">
        <f t="shared" si="0"/>
        <v>164407</v>
      </c>
    </row>
    <row r="56" spans="2:8" ht="15.6" x14ac:dyDescent="0.6">
      <c r="B56" s="26">
        <f t="shared" si="1"/>
        <v>53</v>
      </c>
      <c r="C56" s="28" t="s">
        <v>70</v>
      </c>
      <c r="D56" s="29">
        <v>689612</v>
      </c>
      <c r="E56" s="30">
        <v>428497</v>
      </c>
      <c r="F56" s="31">
        <v>195322</v>
      </c>
      <c r="H56" s="27">
        <f t="shared" si="0"/>
        <v>233175</v>
      </c>
    </row>
    <row r="57" spans="2:8" ht="15.6" x14ac:dyDescent="0.6">
      <c r="B57" s="26">
        <f t="shared" si="1"/>
        <v>54</v>
      </c>
      <c r="C57" s="28" t="s">
        <v>71</v>
      </c>
      <c r="D57" s="29">
        <v>876200</v>
      </c>
      <c r="E57" s="30">
        <v>374078</v>
      </c>
      <c r="F57" s="31">
        <v>141111</v>
      </c>
      <c r="H57" s="27">
        <f t="shared" si="0"/>
        <v>232967</v>
      </c>
    </row>
    <row r="58" spans="2:8" ht="15.6" x14ac:dyDescent="0.6">
      <c r="B58" s="26">
        <f t="shared" si="1"/>
        <v>55</v>
      </c>
      <c r="C58" s="28" t="s">
        <v>72</v>
      </c>
      <c r="D58" s="29">
        <v>829205</v>
      </c>
      <c r="E58" s="30">
        <v>51283</v>
      </c>
      <c r="F58" s="31">
        <v>56500</v>
      </c>
      <c r="H58" s="27">
        <f t="shared" si="0"/>
        <v>-5217</v>
      </c>
    </row>
    <row r="59" spans="2:8" ht="15.6" x14ac:dyDescent="0.6">
      <c r="B59" s="26">
        <f t="shared" si="1"/>
        <v>56</v>
      </c>
      <c r="C59" s="28" t="s">
        <v>73</v>
      </c>
      <c r="D59" s="29">
        <v>1345010</v>
      </c>
      <c r="E59" s="30">
        <v>467110</v>
      </c>
      <c r="F59" s="31">
        <v>303655</v>
      </c>
      <c r="H59" s="27">
        <f t="shared" si="0"/>
        <v>163455</v>
      </c>
    </row>
    <row r="60" spans="2:8" ht="15.6" x14ac:dyDescent="0.6">
      <c r="B60" s="26">
        <f t="shared" si="1"/>
        <v>57</v>
      </c>
      <c r="C60" s="28" t="s">
        <v>74</v>
      </c>
      <c r="D60" s="29">
        <v>456740</v>
      </c>
      <c r="E60" s="30">
        <v>276407</v>
      </c>
      <c r="F60" s="31">
        <v>290965</v>
      </c>
      <c r="H60" s="27">
        <f t="shared" si="0"/>
        <v>-14558</v>
      </c>
    </row>
    <row r="61" spans="2:8" ht="15.6" x14ac:dyDescent="0.6">
      <c r="B61" s="26">
        <f t="shared" si="1"/>
        <v>58</v>
      </c>
      <c r="C61" s="28" t="s">
        <v>75</v>
      </c>
      <c r="D61" s="29">
        <v>1157930</v>
      </c>
      <c r="E61" s="30">
        <v>659008</v>
      </c>
      <c r="F61" s="31">
        <v>717234</v>
      </c>
      <c r="H61" s="27">
        <f t="shared" si="0"/>
        <v>-58226</v>
      </c>
    </row>
    <row r="62" spans="2:8" ht="15.6" x14ac:dyDescent="0.6">
      <c r="B62" s="26">
        <f t="shared" si="1"/>
        <v>59</v>
      </c>
      <c r="C62" s="28" t="s">
        <v>76</v>
      </c>
      <c r="D62" s="29">
        <v>756840</v>
      </c>
      <c r="E62" s="30">
        <v>266105</v>
      </c>
      <c r="F62" s="31">
        <v>303995</v>
      </c>
      <c r="H62" s="27">
        <f t="shared" si="0"/>
        <v>-37890</v>
      </c>
    </row>
    <row r="63" spans="2:8" ht="15.6" x14ac:dyDescent="0.6">
      <c r="B63" s="26">
        <f t="shared" si="1"/>
        <v>60</v>
      </c>
      <c r="C63" s="28" t="s">
        <v>77</v>
      </c>
      <c r="D63" s="29">
        <v>256740</v>
      </c>
      <c r="E63" s="30">
        <v>66307</v>
      </c>
      <c r="F63" s="31">
        <v>101236</v>
      </c>
      <c r="H63" s="27">
        <f t="shared" si="0"/>
        <v>-34929</v>
      </c>
    </row>
    <row r="64" spans="2:8" ht="15.6" x14ac:dyDescent="0.6">
      <c r="B64" s="26">
        <f t="shared" si="1"/>
        <v>61</v>
      </c>
      <c r="C64" s="28" t="s">
        <v>78</v>
      </c>
      <c r="D64" s="29">
        <v>156740</v>
      </c>
      <c r="E64" s="30">
        <v>36307</v>
      </c>
      <c r="F64" s="31">
        <v>58825</v>
      </c>
      <c r="H64" s="27">
        <f t="shared" si="0"/>
        <v>-22518</v>
      </c>
    </row>
    <row r="65" spans="2:8" ht="15.6" x14ac:dyDescent="0.6">
      <c r="B65" s="26">
        <f t="shared" si="1"/>
        <v>62</v>
      </c>
      <c r="C65" s="28" t="s">
        <v>79</v>
      </c>
      <c r="D65" s="29">
        <v>356840</v>
      </c>
      <c r="E65" s="30">
        <v>166407</v>
      </c>
      <c r="F65" s="31">
        <v>370965</v>
      </c>
      <c r="H65" s="27">
        <f t="shared" si="0"/>
        <v>-204558</v>
      </c>
    </row>
    <row r="66" spans="2:8" ht="15.6" x14ac:dyDescent="0.6">
      <c r="B66" s="26">
        <f t="shared" si="1"/>
        <v>63</v>
      </c>
      <c r="C66" s="28" t="s">
        <v>78</v>
      </c>
      <c r="D66" s="29">
        <v>156740</v>
      </c>
      <c r="E66" s="30">
        <v>36307</v>
      </c>
      <c r="F66" s="31">
        <v>58825</v>
      </c>
      <c r="H66" s="27">
        <f t="shared" si="0"/>
        <v>-22518</v>
      </c>
    </row>
    <row r="67" spans="2:8" ht="15.6" x14ac:dyDescent="0.6">
      <c r="B67" s="26">
        <f t="shared" si="1"/>
        <v>64</v>
      </c>
      <c r="C67" s="28" t="s">
        <v>79</v>
      </c>
      <c r="D67" s="29">
        <v>356840</v>
      </c>
      <c r="E67" s="30">
        <v>166407</v>
      </c>
      <c r="F67" s="31">
        <v>2000</v>
      </c>
      <c r="H67" s="27">
        <f t="shared" si="0"/>
        <v>164407</v>
      </c>
    </row>
    <row r="68" spans="2:8" ht="15.6" x14ac:dyDescent="0.6">
      <c r="B68" s="26">
        <f t="shared" si="1"/>
        <v>65</v>
      </c>
      <c r="C68" s="28" t="s">
        <v>79</v>
      </c>
      <c r="D68" s="29">
        <v>356840</v>
      </c>
      <c r="E68" s="30">
        <v>166407</v>
      </c>
      <c r="F68" s="31">
        <v>2000</v>
      </c>
      <c r="H68" s="27">
        <f t="shared" si="0"/>
        <v>164407</v>
      </c>
    </row>
    <row r="69" spans="2:8" ht="15.6" x14ac:dyDescent="0.6">
      <c r="B69" s="26" t="str">
        <f t="shared" si="1"/>
        <v/>
      </c>
      <c r="C69" s="28"/>
      <c r="D69" s="29"/>
      <c r="E69" s="30"/>
      <c r="F69" s="31"/>
      <c r="H69" s="27" t="str">
        <f t="shared" ref="H69:H104" si="2">IF(E69="","",E69-F69)</f>
        <v/>
      </c>
    </row>
    <row r="70" spans="2:8" ht="15.6" x14ac:dyDescent="0.6">
      <c r="B70" s="26" t="str">
        <f t="shared" ref="B70:B104" si="3">IF(H70="","",B69+1)</f>
        <v/>
      </c>
      <c r="C70" s="28"/>
      <c r="D70" s="29"/>
      <c r="E70" s="30"/>
      <c r="F70" s="31"/>
      <c r="H70" s="27" t="str">
        <f t="shared" si="2"/>
        <v/>
      </c>
    </row>
    <row r="71" spans="2:8" ht="15.6" x14ac:dyDescent="0.6">
      <c r="B71" s="26" t="str">
        <f t="shared" si="3"/>
        <v/>
      </c>
      <c r="C71" s="28"/>
      <c r="D71" s="29"/>
      <c r="E71" s="30"/>
      <c r="F71" s="31"/>
      <c r="H71" s="27" t="str">
        <f t="shared" si="2"/>
        <v/>
      </c>
    </row>
    <row r="72" spans="2:8" ht="15.6" x14ac:dyDescent="0.6">
      <c r="B72" s="26" t="str">
        <f t="shared" si="3"/>
        <v/>
      </c>
      <c r="C72" s="28"/>
      <c r="D72" s="29"/>
      <c r="E72" s="30"/>
      <c r="F72" s="31"/>
      <c r="H72" s="27" t="str">
        <f t="shared" si="2"/>
        <v/>
      </c>
    </row>
    <row r="73" spans="2:8" ht="15.6" x14ac:dyDescent="0.6">
      <c r="B73" s="26" t="str">
        <f t="shared" si="3"/>
        <v/>
      </c>
      <c r="C73" s="28"/>
      <c r="D73" s="29"/>
      <c r="E73" s="30"/>
      <c r="F73" s="31"/>
      <c r="H73" s="27" t="str">
        <f t="shared" si="2"/>
        <v/>
      </c>
    </row>
    <row r="74" spans="2:8" ht="15.6" x14ac:dyDescent="0.6">
      <c r="B74" s="26" t="str">
        <f t="shared" si="3"/>
        <v/>
      </c>
      <c r="C74" s="28"/>
      <c r="D74" s="29"/>
      <c r="E74" s="30"/>
      <c r="F74" s="31"/>
      <c r="H74" s="27" t="str">
        <f t="shared" si="2"/>
        <v/>
      </c>
    </row>
    <row r="75" spans="2:8" ht="15.6" x14ac:dyDescent="0.6">
      <c r="B75" s="26" t="str">
        <f t="shared" si="3"/>
        <v/>
      </c>
      <c r="C75" s="28"/>
      <c r="D75" s="29"/>
      <c r="E75" s="30"/>
      <c r="F75" s="31"/>
      <c r="H75" s="27" t="str">
        <f t="shared" si="2"/>
        <v/>
      </c>
    </row>
    <row r="76" spans="2:8" ht="15.6" x14ac:dyDescent="0.6">
      <c r="B76" s="26" t="str">
        <f t="shared" si="3"/>
        <v/>
      </c>
      <c r="C76" s="28"/>
      <c r="D76" s="29"/>
      <c r="E76" s="30"/>
      <c r="F76" s="31"/>
      <c r="H76" s="27" t="str">
        <f t="shared" si="2"/>
        <v/>
      </c>
    </row>
    <row r="77" spans="2:8" ht="15.6" x14ac:dyDescent="0.6">
      <c r="B77" s="26" t="str">
        <f t="shared" si="3"/>
        <v/>
      </c>
      <c r="C77" s="28"/>
      <c r="D77" s="29"/>
      <c r="E77" s="30"/>
      <c r="F77" s="31"/>
      <c r="H77" s="27" t="str">
        <f t="shared" si="2"/>
        <v/>
      </c>
    </row>
    <row r="78" spans="2:8" ht="15.6" x14ac:dyDescent="0.6">
      <c r="B78" s="26" t="str">
        <f t="shared" si="3"/>
        <v/>
      </c>
      <c r="C78" s="28"/>
      <c r="D78" s="29"/>
      <c r="E78" s="30"/>
      <c r="F78" s="31"/>
      <c r="H78" s="27" t="str">
        <f t="shared" si="2"/>
        <v/>
      </c>
    </row>
    <row r="79" spans="2:8" ht="15.6" x14ac:dyDescent="0.6">
      <c r="B79" s="26" t="str">
        <f t="shared" si="3"/>
        <v/>
      </c>
      <c r="C79" s="28"/>
      <c r="D79" s="29"/>
      <c r="E79" s="30"/>
      <c r="F79" s="31"/>
      <c r="H79" s="27" t="str">
        <f t="shared" si="2"/>
        <v/>
      </c>
    </row>
    <row r="80" spans="2:8" ht="15.6" x14ac:dyDescent="0.6">
      <c r="B80" s="26" t="str">
        <f t="shared" si="3"/>
        <v/>
      </c>
      <c r="C80" s="28"/>
      <c r="D80" s="29"/>
      <c r="E80" s="30"/>
      <c r="F80" s="31"/>
      <c r="H80" s="27" t="str">
        <f t="shared" si="2"/>
        <v/>
      </c>
    </row>
    <row r="81" spans="2:8" ht="15.6" x14ac:dyDescent="0.6">
      <c r="B81" s="26" t="str">
        <f t="shared" si="3"/>
        <v/>
      </c>
      <c r="C81" s="28"/>
      <c r="D81" s="29"/>
      <c r="E81" s="30"/>
      <c r="F81" s="31"/>
      <c r="H81" s="27" t="str">
        <f t="shared" si="2"/>
        <v/>
      </c>
    </row>
    <row r="82" spans="2:8" ht="15.6" x14ac:dyDescent="0.6">
      <c r="B82" s="26" t="str">
        <f t="shared" si="3"/>
        <v/>
      </c>
      <c r="C82" s="28"/>
      <c r="D82" s="29"/>
      <c r="E82" s="30"/>
      <c r="F82" s="31"/>
      <c r="H82" s="27" t="str">
        <f t="shared" si="2"/>
        <v/>
      </c>
    </row>
    <row r="83" spans="2:8" ht="15.6" x14ac:dyDescent="0.6">
      <c r="B83" s="26" t="str">
        <f t="shared" si="3"/>
        <v/>
      </c>
      <c r="C83" s="28"/>
      <c r="D83" s="29"/>
      <c r="E83" s="30"/>
      <c r="F83" s="31"/>
      <c r="H83" s="27" t="str">
        <f t="shared" si="2"/>
        <v/>
      </c>
    </row>
    <row r="84" spans="2:8" ht="15.6" x14ac:dyDescent="0.6">
      <c r="B84" s="26" t="str">
        <f t="shared" si="3"/>
        <v/>
      </c>
      <c r="C84" s="28"/>
      <c r="D84" s="29"/>
      <c r="E84" s="30"/>
      <c r="F84" s="31"/>
      <c r="H84" s="27" t="str">
        <f t="shared" si="2"/>
        <v/>
      </c>
    </row>
    <row r="85" spans="2:8" ht="15.6" x14ac:dyDescent="0.6">
      <c r="B85" s="26" t="str">
        <f t="shared" si="3"/>
        <v/>
      </c>
      <c r="C85" s="28"/>
      <c r="D85" s="29"/>
      <c r="E85" s="30"/>
      <c r="F85" s="31"/>
      <c r="H85" s="27" t="str">
        <f t="shared" si="2"/>
        <v/>
      </c>
    </row>
    <row r="86" spans="2:8" ht="15.6" x14ac:dyDescent="0.6">
      <c r="B86" s="26" t="str">
        <f t="shared" si="3"/>
        <v/>
      </c>
      <c r="C86" s="28"/>
      <c r="D86" s="29"/>
      <c r="E86" s="30"/>
      <c r="F86" s="31"/>
      <c r="H86" s="27" t="str">
        <f t="shared" si="2"/>
        <v/>
      </c>
    </row>
    <row r="87" spans="2:8" ht="15.6" x14ac:dyDescent="0.6">
      <c r="B87" s="26" t="str">
        <f t="shared" si="3"/>
        <v/>
      </c>
      <c r="C87" s="28"/>
      <c r="D87" s="29"/>
      <c r="E87" s="30"/>
      <c r="F87" s="31"/>
      <c r="H87" s="27" t="str">
        <f t="shared" si="2"/>
        <v/>
      </c>
    </row>
    <row r="88" spans="2:8" ht="15.6" x14ac:dyDescent="0.6">
      <c r="B88" s="26" t="str">
        <f t="shared" si="3"/>
        <v/>
      </c>
      <c r="C88" s="28"/>
      <c r="D88" s="29"/>
      <c r="E88" s="30"/>
      <c r="F88" s="31"/>
      <c r="H88" s="27" t="str">
        <f t="shared" si="2"/>
        <v/>
      </c>
    </row>
    <row r="89" spans="2:8" ht="15.6" x14ac:dyDescent="0.6">
      <c r="B89" s="26" t="str">
        <f t="shared" si="3"/>
        <v/>
      </c>
      <c r="C89" s="28"/>
      <c r="D89" s="29"/>
      <c r="E89" s="30"/>
      <c r="F89" s="31"/>
      <c r="H89" s="27" t="str">
        <f t="shared" si="2"/>
        <v/>
      </c>
    </row>
    <row r="90" spans="2:8" ht="15.6" x14ac:dyDescent="0.6">
      <c r="B90" s="26" t="str">
        <f t="shared" si="3"/>
        <v/>
      </c>
      <c r="C90" s="28"/>
      <c r="D90" s="29"/>
      <c r="E90" s="30"/>
      <c r="F90" s="31"/>
      <c r="H90" s="27" t="str">
        <f t="shared" si="2"/>
        <v/>
      </c>
    </row>
    <row r="91" spans="2:8" ht="15.6" x14ac:dyDescent="0.6">
      <c r="B91" s="26" t="str">
        <f t="shared" si="3"/>
        <v/>
      </c>
      <c r="C91" s="28"/>
      <c r="D91" s="29"/>
      <c r="E91" s="30"/>
      <c r="F91" s="31"/>
      <c r="H91" s="27" t="str">
        <f t="shared" si="2"/>
        <v/>
      </c>
    </row>
    <row r="92" spans="2:8" ht="15.6" x14ac:dyDescent="0.6">
      <c r="B92" s="26" t="str">
        <f t="shared" si="3"/>
        <v/>
      </c>
      <c r="C92" s="28"/>
      <c r="D92" s="29"/>
      <c r="E92" s="30"/>
      <c r="F92" s="31"/>
      <c r="H92" s="27" t="str">
        <f t="shared" si="2"/>
        <v/>
      </c>
    </row>
    <row r="93" spans="2:8" ht="15.6" x14ac:dyDescent="0.6">
      <c r="B93" s="26" t="str">
        <f t="shared" si="3"/>
        <v/>
      </c>
      <c r="C93" s="28"/>
      <c r="D93" s="29"/>
      <c r="E93" s="30"/>
      <c r="F93" s="31"/>
      <c r="H93" s="27" t="str">
        <f t="shared" si="2"/>
        <v/>
      </c>
    </row>
    <row r="94" spans="2:8" ht="15.6" x14ac:dyDescent="0.6">
      <c r="B94" s="26" t="str">
        <f t="shared" si="3"/>
        <v/>
      </c>
      <c r="C94" s="28"/>
      <c r="D94" s="29"/>
      <c r="E94" s="30"/>
      <c r="F94" s="31"/>
      <c r="H94" s="27" t="str">
        <f t="shared" si="2"/>
        <v/>
      </c>
    </row>
    <row r="95" spans="2:8" ht="15.6" x14ac:dyDescent="0.6">
      <c r="B95" s="26" t="str">
        <f t="shared" si="3"/>
        <v/>
      </c>
      <c r="C95" s="28"/>
      <c r="D95" s="29"/>
      <c r="E95" s="30"/>
      <c r="F95" s="31"/>
      <c r="H95" s="27" t="str">
        <f t="shared" si="2"/>
        <v/>
      </c>
    </row>
    <row r="96" spans="2:8" ht="15.6" x14ac:dyDescent="0.6">
      <c r="B96" s="26" t="str">
        <f t="shared" si="3"/>
        <v/>
      </c>
      <c r="C96" s="28"/>
      <c r="D96" s="29"/>
      <c r="E96" s="30"/>
      <c r="F96" s="31"/>
      <c r="H96" s="27" t="str">
        <f t="shared" si="2"/>
        <v/>
      </c>
    </row>
    <row r="97" spans="2:8" ht="15.6" x14ac:dyDescent="0.6">
      <c r="B97" s="26" t="str">
        <f t="shared" si="3"/>
        <v/>
      </c>
      <c r="C97" s="28"/>
      <c r="D97" s="29"/>
      <c r="E97" s="30"/>
      <c r="F97" s="31"/>
      <c r="H97" s="27" t="str">
        <f t="shared" si="2"/>
        <v/>
      </c>
    </row>
    <row r="98" spans="2:8" ht="15.6" x14ac:dyDescent="0.6">
      <c r="B98" s="26" t="str">
        <f t="shared" si="3"/>
        <v/>
      </c>
      <c r="C98" s="28"/>
      <c r="D98" s="29"/>
      <c r="E98" s="30"/>
      <c r="F98" s="31"/>
      <c r="H98" s="27" t="str">
        <f t="shared" si="2"/>
        <v/>
      </c>
    </row>
    <row r="99" spans="2:8" ht="15.6" x14ac:dyDescent="0.6">
      <c r="B99" s="26" t="str">
        <f t="shared" si="3"/>
        <v/>
      </c>
      <c r="C99" s="28"/>
      <c r="D99" s="29"/>
      <c r="E99" s="30"/>
      <c r="F99" s="31"/>
      <c r="H99" s="27" t="str">
        <f t="shared" si="2"/>
        <v/>
      </c>
    </row>
    <row r="100" spans="2:8" ht="15.6" x14ac:dyDescent="0.6">
      <c r="B100" s="26" t="str">
        <f t="shared" si="3"/>
        <v/>
      </c>
      <c r="C100" s="28"/>
      <c r="D100" s="29"/>
      <c r="E100" s="30"/>
      <c r="F100" s="31"/>
      <c r="H100" s="27" t="str">
        <f t="shared" si="2"/>
        <v/>
      </c>
    </row>
    <row r="101" spans="2:8" ht="15.6" x14ac:dyDescent="0.6">
      <c r="B101" s="26" t="str">
        <f t="shared" si="3"/>
        <v/>
      </c>
      <c r="C101" s="28"/>
      <c r="D101" s="29"/>
      <c r="E101" s="30"/>
      <c r="F101" s="31"/>
      <c r="H101" s="27" t="str">
        <f t="shared" si="2"/>
        <v/>
      </c>
    </row>
    <row r="102" spans="2:8" ht="15.6" x14ac:dyDescent="0.6">
      <c r="B102" s="26" t="str">
        <f t="shared" si="3"/>
        <v/>
      </c>
      <c r="C102" s="28"/>
      <c r="D102" s="29"/>
      <c r="E102" s="30"/>
      <c r="F102" s="31"/>
      <c r="H102" s="27" t="str">
        <f t="shared" si="2"/>
        <v/>
      </c>
    </row>
    <row r="103" spans="2:8" ht="15.6" x14ac:dyDescent="0.6">
      <c r="B103" s="26" t="str">
        <f t="shared" si="3"/>
        <v/>
      </c>
      <c r="C103" s="28"/>
      <c r="D103" s="29"/>
      <c r="E103" s="30"/>
      <c r="F103" s="31"/>
      <c r="H103" s="27" t="str">
        <f t="shared" si="2"/>
        <v/>
      </c>
    </row>
    <row r="104" spans="2:8" ht="15.6" x14ac:dyDescent="0.6">
      <c r="B104" s="26" t="str">
        <f t="shared" si="3"/>
        <v/>
      </c>
      <c r="C104" s="28"/>
      <c r="D104" s="29"/>
      <c r="E104" s="30"/>
      <c r="F104" s="31"/>
      <c r="H104" s="27" t="str">
        <f t="shared" si="2"/>
        <v/>
      </c>
    </row>
  </sheetData>
  <mergeCells count="1">
    <mergeCell ref="I1:J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3:I365"/>
  <sheetViews>
    <sheetView topLeftCell="A3" zoomScale="70" zoomScaleNormal="70" workbookViewId="0">
      <selection activeCell="C3" sqref="C3"/>
    </sheetView>
  </sheetViews>
  <sheetFormatPr defaultColWidth="9.15625" defaultRowHeight="14.4" x14ac:dyDescent="0.55000000000000004"/>
  <cols>
    <col min="1" max="1" width="2.83984375" style="134" customWidth="1"/>
    <col min="2" max="2" width="6.68359375" style="180" customWidth="1"/>
    <col min="3" max="3" width="13.41796875" style="180" customWidth="1"/>
    <col min="4" max="4" width="17" style="180" customWidth="1"/>
    <col min="5" max="7" width="6.68359375" style="180" customWidth="1"/>
    <col min="8" max="8" width="9.1015625" style="180" customWidth="1"/>
    <col min="9" max="9" width="10.3125" style="180" customWidth="1"/>
    <col min="10" max="10" width="6.68359375" style="180" customWidth="1"/>
    <col min="11" max="11" width="10.89453125" style="180" customWidth="1"/>
    <col min="12" max="196" width="6.68359375" style="180" customWidth="1"/>
    <col min="197" max="16384" width="9.15625" style="180"/>
  </cols>
  <sheetData>
    <row r="3" spans="2:9" x14ac:dyDescent="0.55000000000000004">
      <c r="B3" s="143" t="s">
        <v>88</v>
      </c>
      <c r="C3" s="144" t="s">
        <v>89</v>
      </c>
      <c r="D3" s="144" t="s">
        <v>89</v>
      </c>
      <c r="G3" s="143" t="s">
        <v>92</v>
      </c>
      <c r="H3" s="144" t="s">
        <v>93</v>
      </c>
      <c r="I3" s="144" t="s">
        <v>94</v>
      </c>
    </row>
    <row r="4" spans="2:9" x14ac:dyDescent="0.55000000000000004">
      <c r="B4" s="179">
        <f>MAX('3'!T7:T108)</f>
        <v>0.1968234554864195</v>
      </c>
      <c r="C4" s="145">
        <v>1</v>
      </c>
      <c r="D4" s="21">
        <f>IFERROR(INDEX($I$4:$I$79, SUMPRODUCT(--(B4&lt;=$H$4:$H$79), --(B4&gt;=$G$4:$G$79),ROW($A$1:$A$76))),"")</f>
        <v>0.2</v>
      </c>
      <c r="G4" s="21">
        <f>'3'!W7</f>
        <v>0</v>
      </c>
      <c r="H4" s="21">
        <f>'3'!W8</f>
        <v>1.5384615384615385E-2</v>
      </c>
      <c r="I4" s="21">
        <f>H4</f>
        <v>1.5384615384615385E-2</v>
      </c>
    </row>
    <row r="5" spans="2:9" x14ac:dyDescent="0.55000000000000004">
      <c r="B5" s="179">
        <f>B4</f>
        <v>0.1968234554864195</v>
      </c>
      <c r="C5" s="145">
        <f>IF(D5="","",B5*VLOOKUP(D5,'3'!$U$8:$AG$108,12,TRUE)+VLOOKUP(D5,'3'!$U$8:$AG$108,13,TRUE))</f>
        <v>1</v>
      </c>
      <c r="D5" s="21">
        <f>IFERROR(INDEX($I$4:$I$79, SUMPRODUCT(--(B5&lt;=$H$4:$H$79), --(B5&gt;=$G$4:$G$79),ROW($A$1:$A$76))),"")</f>
        <v>0.2</v>
      </c>
      <c r="G5" s="21">
        <f>H4</f>
        <v>1.5384615384615385E-2</v>
      </c>
      <c r="H5" s="21">
        <f>'3'!W9</f>
        <v>3.0769230769230771E-2</v>
      </c>
      <c r="I5" s="21">
        <f>H5</f>
        <v>3.0769230769230771E-2</v>
      </c>
    </row>
    <row r="6" spans="2:9" x14ac:dyDescent="0.55000000000000004">
      <c r="B6" s="179">
        <f>IF(B4+0.005&gt;1,1,B4+0.005)</f>
        <v>0.2018234554864195</v>
      </c>
      <c r="C6" s="145">
        <f>IF(D6="","",$C$4)</f>
        <v>1</v>
      </c>
      <c r="D6" s="21">
        <f t="shared" ref="D6:D69" si="0">IFERROR(INDEX($I$4:$I$79, SUMPRODUCT(--(B6&lt;=$H$4:$H$79), --(B6&gt;=$G$4:$G$79),ROW($A$1:$A$76))),"")</f>
        <v>0.2153846153846154</v>
      </c>
      <c r="G6" s="21">
        <f t="shared" ref="G6:G69" si="1">H5</f>
        <v>3.0769230769230771E-2</v>
      </c>
      <c r="H6" s="21">
        <f>'3'!W10</f>
        <v>4.6153846153846156E-2</v>
      </c>
      <c r="I6" s="21">
        <f>H6</f>
        <v>4.6153846153846156E-2</v>
      </c>
    </row>
    <row r="7" spans="2:9" x14ac:dyDescent="0.55000000000000004">
      <c r="B7" s="179">
        <f t="shared" ref="B7:B69" si="2">B6</f>
        <v>0.2018234554864195</v>
      </c>
      <c r="C7" s="145">
        <f>IF(D7="","",B7*VLOOKUP(D7,'3'!$U$8:$AG$108,12,TRUE)+VLOOKUP(D7,'3'!$U$8:$AG$108,13,TRUE))</f>
        <v>1.0191514560114121</v>
      </c>
      <c r="D7" s="21">
        <f t="shared" si="0"/>
        <v>0.2153846153846154</v>
      </c>
      <c r="G7" s="21">
        <f t="shared" si="1"/>
        <v>4.6153846153846156E-2</v>
      </c>
      <c r="H7" s="146">
        <f>'3'!W11</f>
        <v>6.1538461538461542E-2</v>
      </c>
      <c r="I7" s="21">
        <f>H7</f>
        <v>6.1538461538461542E-2</v>
      </c>
    </row>
    <row r="8" spans="2:9" x14ac:dyDescent="0.55000000000000004">
      <c r="B8" s="179">
        <f>IF(B6+0.005&gt;1,1,B6+0.005)</f>
        <v>0.20682345548641951</v>
      </c>
      <c r="C8" s="145">
        <f t="shared" ref="C8" si="3">IF(D8="","",$C$4)</f>
        <v>1</v>
      </c>
      <c r="D8" s="21">
        <f t="shared" si="0"/>
        <v>0.2153846153846154</v>
      </c>
      <c r="G8" s="146">
        <f t="shared" si="1"/>
        <v>6.1538461538461542E-2</v>
      </c>
      <c r="H8" s="21">
        <f>'3'!W12</f>
        <v>7.6923076923076927E-2</v>
      </c>
      <c r="I8" s="21">
        <f>H8</f>
        <v>7.6923076923076927E-2</v>
      </c>
    </row>
    <row r="9" spans="2:9" x14ac:dyDescent="0.55000000000000004">
      <c r="B9" s="179">
        <f t="shared" si="2"/>
        <v>0.20682345548641951</v>
      </c>
      <c r="C9" s="145">
        <f>IF(D9="","",B9*VLOOKUP(D9,'3'!$U$8:$AG$108,12,TRUE)+VLOOKUP(D9,'3'!$U$8:$AG$108,13,TRUE))</f>
        <v>1.038302912022824</v>
      </c>
      <c r="D9" s="21">
        <f t="shared" si="0"/>
        <v>0.2153846153846154</v>
      </c>
      <c r="G9" s="21">
        <f t="shared" si="1"/>
        <v>7.6923076923076927E-2</v>
      </c>
      <c r="H9" s="21">
        <f>'3'!W13</f>
        <v>9.2307692307692313E-2</v>
      </c>
      <c r="I9" s="21">
        <f>H9</f>
        <v>9.2307692307692313E-2</v>
      </c>
    </row>
    <row r="10" spans="2:9" x14ac:dyDescent="0.55000000000000004">
      <c r="B10" s="179">
        <f t="shared" ref="B10" si="4">IF(B8+0.005&gt;1,1,B8+0.005)</f>
        <v>0.21182345548641951</v>
      </c>
      <c r="C10" s="145">
        <f t="shared" ref="C10" si="5">IF(D10="","",$C$4)</f>
        <v>1</v>
      </c>
      <c r="D10" s="21">
        <f t="shared" si="0"/>
        <v>0.2153846153846154</v>
      </c>
      <c r="G10" s="21">
        <f t="shared" si="1"/>
        <v>9.2307692307692313E-2</v>
      </c>
      <c r="H10" s="21">
        <f>'3'!W14</f>
        <v>0.1076923076923077</v>
      </c>
      <c r="I10" s="21">
        <f>H10</f>
        <v>0.1076923076923077</v>
      </c>
    </row>
    <row r="11" spans="2:9" x14ac:dyDescent="0.55000000000000004">
      <c r="B11" s="179">
        <f t="shared" si="2"/>
        <v>0.21182345548641951</v>
      </c>
      <c r="C11" s="145">
        <f>IF(D11="","",B11*VLOOKUP(D11,'3'!$U$8:$AG$108,12,TRUE)+VLOOKUP(D11,'3'!$U$8:$AG$108,13,TRUE))</f>
        <v>1.0574543680342359</v>
      </c>
      <c r="D11" s="21">
        <f t="shared" si="0"/>
        <v>0.2153846153846154</v>
      </c>
      <c r="G11" s="21">
        <f t="shared" si="1"/>
        <v>0.1076923076923077</v>
      </c>
      <c r="H11" s="21">
        <f>'3'!W15</f>
        <v>0.12307692307692308</v>
      </c>
      <c r="I11" s="21">
        <f>H11</f>
        <v>0.12307692307692308</v>
      </c>
    </row>
    <row r="12" spans="2:9" x14ac:dyDescent="0.55000000000000004">
      <c r="B12" s="179">
        <f t="shared" ref="B12" si="6">IF(B10+0.005&gt;1,1,B10+0.005)</f>
        <v>0.21682345548641951</v>
      </c>
      <c r="C12" s="145">
        <f t="shared" ref="C12" si="7">IF(D12="","",$C$4)</f>
        <v>1</v>
      </c>
      <c r="D12" s="21">
        <f t="shared" si="0"/>
        <v>0.23076923076923078</v>
      </c>
      <c r="G12" s="21">
        <f t="shared" si="1"/>
        <v>0.12307692307692308</v>
      </c>
      <c r="H12" s="21">
        <f>'3'!W16</f>
        <v>0.13846153846153847</v>
      </c>
      <c r="I12" s="21">
        <f>H12</f>
        <v>0.13846153846153847</v>
      </c>
    </row>
    <row r="13" spans="2:9" x14ac:dyDescent="0.55000000000000004">
      <c r="B13" s="179">
        <f t="shared" si="2"/>
        <v>0.21682345548641951</v>
      </c>
      <c r="C13" s="145">
        <f>IF(D13="","",B13*VLOOKUP(D13,'3'!$U$8:$AG$108,12,TRUE)+VLOOKUP(D13,'3'!$U$8:$AG$108,13,TRUE))</f>
        <v>1.076605824045648</v>
      </c>
      <c r="D13" s="21">
        <f t="shared" si="0"/>
        <v>0.23076923076923078</v>
      </c>
      <c r="G13" s="21">
        <f t="shared" si="1"/>
        <v>0.13846153846153847</v>
      </c>
      <c r="H13" s="21">
        <f>'3'!W17</f>
        <v>0.15384615384615385</v>
      </c>
      <c r="I13" s="21">
        <f>H13</f>
        <v>0.15384615384615385</v>
      </c>
    </row>
    <row r="14" spans="2:9" x14ac:dyDescent="0.55000000000000004">
      <c r="B14" s="179">
        <f t="shared" ref="B14" si="8">IF(B12+0.005&gt;1,1,B12+0.005)</f>
        <v>0.22182345548641952</v>
      </c>
      <c r="C14" s="145">
        <f t="shared" ref="C14" si="9">IF(D14="","",$C$4)</f>
        <v>1</v>
      </c>
      <c r="D14" s="21">
        <f t="shared" si="0"/>
        <v>0.23076923076923078</v>
      </c>
      <c r="G14" s="21">
        <f t="shared" si="1"/>
        <v>0.15384615384615385</v>
      </c>
      <c r="H14" s="21">
        <f>'3'!W18</f>
        <v>0.16923076923076924</v>
      </c>
      <c r="I14" s="21">
        <f>H14</f>
        <v>0.16923076923076924</v>
      </c>
    </row>
    <row r="15" spans="2:9" x14ac:dyDescent="0.55000000000000004">
      <c r="B15" s="179">
        <f t="shared" si="2"/>
        <v>0.22182345548641952</v>
      </c>
      <c r="C15" s="145">
        <f>IF(D15="","",B15*VLOOKUP(D15,'3'!$U$8:$AG$108,12,TRUE)+VLOOKUP(D15,'3'!$U$8:$AG$108,13,TRUE))</f>
        <v>1.0957572800570596</v>
      </c>
      <c r="D15" s="21">
        <f t="shared" si="0"/>
        <v>0.23076923076923078</v>
      </c>
      <c r="G15" s="21">
        <f t="shared" si="1"/>
        <v>0.16923076923076924</v>
      </c>
      <c r="H15" s="21">
        <f>'3'!W19</f>
        <v>0.18461538461538463</v>
      </c>
      <c r="I15" s="21">
        <f>H15</f>
        <v>0.18461538461538463</v>
      </c>
    </row>
    <row r="16" spans="2:9" x14ac:dyDescent="0.55000000000000004">
      <c r="B16" s="179">
        <f t="shared" ref="B16" si="10">IF(B14+0.005&gt;1,1,B14+0.005)</f>
        <v>0.22682345548641952</v>
      </c>
      <c r="C16" s="145">
        <f t="shared" ref="C16" si="11">IF(D16="","",$C$4)</f>
        <v>1</v>
      </c>
      <c r="D16" s="21">
        <f t="shared" si="0"/>
        <v>0.23076923076923078</v>
      </c>
      <c r="G16" s="21">
        <f t="shared" si="1"/>
        <v>0.18461538461538463</v>
      </c>
      <c r="H16" s="21">
        <f>'3'!W20</f>
        <v>0.2</v>
      </c>
      <c r="I16" s="21">
        <f t="shared" ref="I16:I79" si="12">H16</f>
        <v>0.2</v>
      </c>
    </row>
    <row r="17" spans="2:9" x14ac:dyDescent="0.55000000000000004">
      <c r="B17" s="179">
        <f t="shared" si="2"/>
        <v>0.22682345548641952</v>
      </c>
      <c r="C17" s="145">
        <f>IF(D17="","",B17*VLOOKUP(D17,'3'!$U$8:$AG$108,12,TRUE)+VLOOKUP(D17,'3'!$U$8:$AG$108,13,TRUE))</f>
        <v>1.1149087360684713</v>
      </c>
      <c r="D17" s="21">
        <f t="shared" si="0"/>
        <v>0.23076923076923078</v>
      </c>
      <c r="G17" s="21">
        <f t="shared" si="1"/>
        <v>0.2</v>
      </c>
      <c r="H17" s="21">
        <f>'3'!W21</f>
        <v>0.2153846153846154</v>
      </c>
      <c r="I17" s="21">
        <f t="shared" si="12"/>
        <v>0.2153846153846154</v>
      </c>
    </row>
    <row r="18" spans="2:9" x14ac:dyDescent="0.55000000000000004">
      <c r="B18" s="179">
        <f t="shared" ref="B18" si="13">IF(B16+0.005&gt;1,1,B16+0.005)</f>
        <v>0.23182345548641953</v>
      </c>
      <c r="C18" s="145">
        <f t="shared" ref="C18" si="14">IF(D18="","",$C$4)</f>
        <v>1</v>
      </c>
      <c r="D18" s="21">
        <f t="shared" si="0"/>
        <v>0.24615384615384617</v>
      </c>
      <c r="G18" s="21">
        <f t="shared" si="1"/>
        <v>0.2153846153846154</v>
      </c>
      <c r="H18" s="21">
        <f>'3'!W22</f>
        <v>0.23076923076923078</v>
      </c>
      <c r="I18" s="21">
        <f t="shared" si="12"/>
        <v>0.23076923076923078</v>
      </c>
    </row>
    <row r="19" spans="2:9" x14ac:dyDescent="0.55000000000000004">
      <c r="B19" s="179">
        <f t="shared" si="2"/>
        <v>0.23182345548641953</v>
      </c>
      <c r="C19" s="145">
        <f>IF(D19="","",B19*VLOOKUP(D19,'3'!$U$8:$AG$108,12,TRUE)+VLOOKUP(D19,'3'!$U$8:$AG$108,13,TRUE))</f>
        <v>1.134060192079883</v>
      </c>
      <c r="D19" s="21">
        <f t="shared" si="0"/>
        <v>0.24615384615384617</v>
      </c>
      <c r="G19" s="21">
        <f t="shared" si="1"/>
        <v>0.23076923076923078</v>
      </c>
      <c r="H19" s="21">
        <f>'3'!W23</f>
        <v>0.24615384615384617</v>
      </c>
      <c r="I19" s="21">
        <f t="shared" si="12"/>
        <v>0.24615384615384617</v>
      </c>
    </row>
    <row r="20" spans="2:9" x14ac:dyDescent="0.55000000000000004">
      <c r="B20" s="179">
        <f t="shared" ref="B20" si="15">IF(B18+0.005&gt;1,1,B18+0.005)</f>
        <v>0.23682345548641953</v>
      </c>
      <c r="C20" s="145">
        <f t="shared" ref="C20" si="16">IF(D20="","",$C$4)</f>
        <v>1</v>
      </c>
      <c r="D20" s="21">
        <f t="shared" si="0"/>
        <v>0.24615384615384617</v>
      </c>
      <c r="G20" s="21">
        <f t="shared" si="1"/>
        <v>0.24615384615384617</v>
      </c>
      <c r="H20" s="21">
        <f>'3'!W24</f>
        <v>0.26153846153846155</v>
      </c>
      <c r="I20" s="21">
        <f t="shared" si="12"/>
        <v>0.26153846153846155</v>
      </c>
    </row>
    <row r="21" spans="2:9" x14ac:dyDescent="0.55000000000000004">
      <c r="B21" s="179">
        <f t="shared" si="2"/>
        <v>0.23682345548641953</v>
      </c>
      <c r="C21" s="145">
        <f>IF(D21="","",B21*VLOOKUP(D21,'3'!$U$8:$AG$108,12,TRUE)+VLOOKUP(D21,'3'!$U$8:$AG$108,13,TRUE))</f>
        <v>1.1532116480912946</v>
      </c>
      <c r="D21" s="21">
        <f t="shared" si="0"/>
        <v>0.24615384615384617</v>
      </c>
      <c r="G21" s="21">
        <f t="shared" si="1"/>
        <v>0.26153846153846155</v>
      </c>
      <c r="H21" s="21">
        <f>'3'!W25</f>
        <v>0.27692307692307694</v>
      </c>
      <c r="I21" s="21">
        <f t="shared" si="12"/>
        <v>0.27692307692307694</v>
      </c>
    </row>
    <row r="22" spans="2:9" x14ac:dyDescent="0.55000000000000004">
      <c r="B22" s="179">
        <f t="shared" ref="B22" si="17">IF(B20+0.005&gt;1,1,B20+0.005)</f>
        <v>0.24182345548641954</v>
      </c>
      <c r="C22" s="145">
        <f t="shared" ref="C22" si="18">IF(D22="","",$C$4)</f>
        <v>1</v>
      </c>
      <c r="D22" s="21">
        <f t="shared" si="0"/>
        <v>0.24615384615384617</v>
      </c>
      <c r="G22" s="21">
        <f t="shared" si="1"/>
        <v>0.27692307692307694</v>
      </c>
      <c r="H22" s="21">
        <f>'3'!W26</f>
        <v>0.29230769230769232</v>
      </c>
      <c r="I22" s="21">
        <f t="shared" si="12"/>
        <v>0.29230769230769232</v>
      </c>
    </row>
    <row r="23" spans="2:9" x14ac:dyDescent="0.55000000000000004">
      <c r="B23" s="179">
        <f t="shared" si="2"/>
        <v>0.24182345548641954</v>
      </c>
      <c r="C23" s="145">
        <f>IF(D23="","",B23*VLOOKUP(D23,'3'!$U$8:$AG$108,12,TRUE)+VLOOKUP(D23,'3'!$U$8:$AG$108,13,TRUE))</f>
        <v>1.1723631041027063</v>
      </c>
      <c r="D23" s="21">
        <f t="shared" si="0"/>
        <v>0.24615384615384617</v>
      </c>
      <c r="G23" s="21">
        <f t="shared" si="1"/>
        <v>0.29230769230769232</v>
      </c>
      <c r="H23" s="21">
        <f>'3'!W27</f>
        <v>0.30769230769230771</v>
      </c>
      <c r="I23" s="21">
        <f t="shared" si="12"/>
        <v>0.30769230769230771</v>
      </c>
    </row>
    <row r="24" spans="2:9" x14ac:dyDescent="0.55000000000000004">
      <c r="B24" s="179">
        <f t="shared" ref="B24" si="19">IF(B22+0.005&gt;1,1,B22+0.005)</f>
        <v>0.24682345548641954</v>
      </c>
      <c r="C24" s="145">
        <f t="shared" ref="C24" si="20">IF(D24="","",$C$4)</f>
        <v>1</v>
      </c>
      <c r="D24" s="21">
        <f t="shared" si="0"/>
        <v>0.26153846153846155</v>
      </c>
      <c r="G24" s="21">
        <f t="shared" si="1"/>
        <v>0.30769230769230771</v>
      </c>
      <c r="H24" s="21">
        <f>'3'!W28</f>
        <v>0.32307692307692309</v>
      </c>
      <c r="I24" s="21">
        <f t="shared" si="12"/>
        <v>0.32307692307692309</v>
      </c>
    </row>
    <row r="25" spans="2:9" x14ac:dyDescent="0.55000000000000004">
      <c r="B25" s="179">
        <f t="shared" si="2"/>
        <v>0.24682345548641954</v>
      </c>
      <c r="C25" s="145">
        <f>IF(D25="","",B25*VLOOKUP(D25,'3'!$U$8:$AG$108,12,TRUE)+VLOOKUP(D25,'3'!$U$8:$AG$108,13,TRUE))</f>
        <v>1.1915145601141179</v>
      </c>
      <c r="D25" s="21">
        <f t="shared" si="0"/>
        <v>0.26153846153846155</v>
      </c>
      <c r="G25" s="21">
        <f t="shared" si="1"/>
        <v>0.32307692307692309</v>
      </c>
      <c r="H25" s="21">
        <f>'3'!W29</f>
        <v>0.33846153846153848</v>
      </c>
      <c r="I25" s="21">
        <f t="shared" si="12"/>
        <v>0.33846153846153848</v>
      </c>
    </row>
    <row r="26" spans="2:9" x14ac:dyDescent="0.55000000000000004">
      <c r="B26" s="179">
        <f t="shared" ref="B26" si="21">IF(B24+0.005&gt;1,1,B24+0.005)</f>
        <v>0.25182345548641955</v>
      </c>
      <c r="C26" s="145">
        <f t="shared" ref="C26" si="22">IF(D26="","",$C$4)</f>
        <v>1</v>
      </c>
      <c r="D26" s="21">
        <f t="shared" si="0"/>
        <v>0.26153846153846155</v>
      </c>
      <c r="G26" s="21">
        <f t="shared" si="1"/>
        <v>0.33846153846153848</v>
      </c>
      <c r="H26" s="21">
        <f>'3'!W30</f>
        <v>0.35384615384615387</v>
      </c>
      <c r="I26" s="21">
        <f t="shared" si="12"/>
        <v>0.35384615384615387</v>
      </c>
    </row>
    <row r="27" spans="2:9" x14ac:dyDescent="0.55000000000000004">
      <c r="B27" s="179">
        <f t="shared" si="2"/>
        <v>0.25182345548641955</v>
      </c>
      <c r="C27" s="145">
        <f>IF(D27="","",B27*VLOOKUP(D27,'3'!$U$8:$AG$108,12,TRUE)+VLOOKUP(D27,'3'!$U$8:$AG$108,13,TRUE))</f>
        <v>1.2106660161255292</v>
      </c>
      <c r="D27" s="21">
        <f t="shared" si="0"/>
        <v>0.26153846153846155</v>
      </c>
      <c r="G27" s="21">
        <f t="shared" si="1"/>
        <v>0.35384615384615387</v>
      </c>
      <c r="H27" s="21">
        <f>'3'!W31</f>
        <v>0.36923076923076925</v>
      </c>
      <c r="I27" s="21">
        <f t="shared" si="12"/>
        <v>0.36923076923076925</v>
      </c>
    </row>
    <row r="28" spans="2:9" x14ac:dyDescent="0.55000000000000004">
      <c r="B28" s="179">
        <f t="shared" ref="B28" si="23">IF(B26+0.005&gt;1,1,B26+0.005)</f>
        <v>0.25682345548641955</v>
      </c>
      <c r="C28" s="145">
        <f t="shared" ref="C28" si="24">IF(D28="","",$C$4)</f>
        <v>1</v>
      </c>
      <c r="D28" s="21">
        <f t="shared" si="0"/>
        <v>0.26153846153846155</v>
      </c>
      <c r="G28" s="21">
        <f t="shared" si="1"/>
        <v>0.36923076923076925</v>
      </c>
      <c r="H28" s="21">
        <f>'3'!W32</f>
        <v>0.38461538461538464</v>
      </c>
      <c r="I28" s="21">
        <f t="shared" si="12"/>
        <v>0.38461538461538464</v>
      </c>
    </row>
    <row r="29" spans="2:9" x14ac:dyDescent="0.55000000000000004">
      <c r="B29" s="179">
        <f t="shared" si="2"/>
        <v>0.25682345548641955</v>
      </c>
      <c r="C29" s="145">
        <f>IF(D29="","",B29*VLOOKUP(D29,'3'!$U$8:$AG$108,12,TRUE)+VLOOKUP(D29,'3'!$U$8:$AG$108,13,TRUE))</f>
        <v>1.2298174721369408</v>
      </c>
      <c r="D29" s="21">
        <f t="shared" si="0"/>
        <v>0.26153846153846155</v>
      </c>
      <c r="G29" s="21">
        <f t="shared" si="1"/>
        <v>0.38461538461538464</v>
      </c>
      <c r="H29" s="21">
        <f>'3'!W33</f>
        <v>0.4</v>
      </c>
      <c r="I29" s="21">
        <f t="shared" si="12"/>
        <v>0.4</v>
      </c>
    </row>
    <row r="30" spans="2:9" x14ac:dyDescent="0.55000000000000004">
      <c r="B30" s="179">
        <f t="shared" ref="B30" si="25">IF(B28+0.005&gt;1,1,B28+0.005)</f>
        <v>0.26182345548641955</v>
      </c>
      <c r="C30" s="145">
        <f t="shared" ref="C30" si="26">IF(D30="","",$C$4)</f>
        <v>1</v>
      </c>
      <c r="D30" s="21">
        <f t="shared" si="0"/>
        <v>0.27692307692307694</v>
      </c>
      <c r="G30" s="21">
        <f t="shared" si="1"/>
        <v>0.4</v>
      </c>
      <c r="H30" s="21">
        <f>'3'!W34</f>
        <v>0.41538461538461541</v>
      </c>
      <c r="I30" s="21">
        <f t="shared" si="12"/>
        <v>0.41538461538461541</v>
      </c>
    </row>
    <row r="31" spans="2:9" x14ac:dyDescent="0.55000000000000004">
      <c r="B31" s="179">
        <f t="shared" si="2"/>
        <v>0.26182345548641955</v>
      </c>
      <c r="C31" s="145">
        <f>IF(D31="","",B31*VLOOKUP(D31,'3'!$U$8:$AG$108,12,TRUE)+VLOOKUP(D31,'3'!$U$8:$AG$108,13,TRUE))</f>
        <v>1.248968928148352</v>
      </c>
      <c r="D31" s="21">
        <f t="shared" si="0"/>
        <v>0.27692307692307694</v>
      </c>
      <c r="G31" s="21">
        <f t="shared" si="1"/>
        <v>0.41538461538461541</v>
      </c>
      <c r="H31" s="21">
        <f>'3'!W35</f>
        <v>0.43076923076923079</v>
      </c>
      <c r="I31" s="21">
        <f t="shared" si="12"/>
        <v>0.43076923076923079</v>
      </c>
    </row>
    <row r="32" spans="2:9" x14ac:dyDescent="0.55000000000000004">
      <c r="B32" s="179">
        <f t="shared" ref="B32" si="27">IF(B30+0.005&gt;1,1,B30+0.005)</f>
        <v>0.26682345548641956</v>
      </c>
      <c r="C32" s="145">
        <f t="shared" ref="C32" si="28">IF(D32="","",$C$4)</f>
        <v>1</v>
      </c>
      <c r="D32" s="21">
        <f t="shared" si="0"/>
        <v>0.27692307692307694</v>
      </c>
      <c r="G32" s="21">
        <f t="shared" si="1"/>
        <v>0.43076923076923079</v>
      </c>
      <c r="H32" s="21">
        <f>'3'!W36</f>
        <v>0.44615384615384618</v>
      </c>
      <c r="I32" s="21">
        <f t="shared" si="12"/>
        <v>0.44615384615384618</v>
      </c>
    </row>
    <row r="33" spans="2:9" x14ac:dyDescent="0.55000000000000004">
      <c r="B33" s="179">
        <f t="shared" si="2"/>
        <v>0.26682345548641956</v>
      </c>
      <c r="C33" s="145">
        <f>IF(D33="","",B33*VLOOKUP(D33,'3'!$U$8:$AG$108,12,TRUE)+VLOOKUP(D33,'3'!$U$8:$AG$108,13,TRUE))</f>
        <v>1.2681203841597635</v>
      </c>
      <c r="D33" s="21">
        <f t="shared" si="0"/>
        <v>0.27692307692307694</v>
      </c>
      <c r="G33" s="21">
        <f t="shared" si="1"/>
        <v>0.44615384615384618</v>
      </c>
      <c r="H33" s="21">
        <f>'3'!W37</f>
        <v>0.46153846153846156</v>
      </c>
      <c r="I33" s="21">
        <f t="shared" si="12"/>
        <v>0.46153846153846156</v>
      </c>
    </row>
    <row r="34" spans="2:9" x14ac:dyDescent="0.55000000000000004">
      <c r="B34" s="179">
        <f t="shared" ref="B34" si="29">IF(B32+0.005&gt;1,1,B32+0.005)</f>
        <v>0.27182345548641956</v>
      </c>
      <c r="C34" s="145">
        <f t="shared" ref="C34" si="30">IF(D34="","",$C$4)</f>
        <v>1</v>
      </c>
      <c r="D34" s="21">
        <f t="shared" si="0"/>
        <v>0.27692307692307694</v>
      </c>
      <c r="G34" s="21">
        <f t="shared" si="1"/>
        <v>0.46153846153846156</v>
      </c>
      <c r="H34" s="21">
        <f>'3'!W38</f>
        <v>0.47692307692307695</v>
      </c>
      <c r="I34" s="21">
        <f t="shared" si="12"/>
        <v>0.47692307692307695</v>
      </c>
    </row>
    <row r="35" spans="2:9" x14ac:dyDescent="0.55000000000000004">
      <c r="B35" s="179">
        <f t="shared" si="2"/>
        <v>0.27182345548641956</v>
      </c>
      <c r="C35" s="145">
        <f>IF(D35="","",B35*VLOOKUP(D35,'3'!$U$8:$AG$108,12,TRUE)+VLOOKUP(D35,'3'!$U$8:$AG$108,13,TRUE))</f>
        <v>1.2872718401711749</v>
      </c>
      <c r="D35" s="21">
        <f t="shared" si="0"/>
        <v>0.27692307692307694</v>
      </c>
      <c r="G35" s="21">
        <f t="shared" si="1"/>
        <v>0.47692307692307695</v>
      </c>
      <c r="H35" s="21">
        <f>'3'!W39</f>
        <v>0.49230769230769234</v>
      </c>
      <c r="I35" s="21">
        <f t="shared" si="12"/>
        <v>0.49230769230769234</v>
      </c>
    </row>
    <row r="36" spans="2:9" x14ac:dyDescent="0.55000000000000004">
      <c r="B36" s="179">
        <f t="shared" ref="B36" si="31">IF(B34+0.005&gt;1,1,B34+0.005)</f>
        <v>0.27682345548641957</v>
      </c>
      <c r="C36" s="145">
        <f t="shared" ref="C36" si="32">IF(D36="","",$C$4)</f>
        <v>1</v>
      </c>
      <c r="D36" s="21">
        <f t="shared" si="0"/>
        <v>0.27692307692307694</v>
      </c>
      <c r="G36" s="21">
        <f t="shared" si="1"/>
        <v>0.49230769230769234</v>
      </c>
      <c r="H36" s="21">
        <f>'3'!W40</f>
        <v>0.50769230769230766</v>
      </c>
      <c r="I36" s="21">
        <f t="shared" si="12"/>
        <v>0.50769230769230766</v>
      </c>
    </row>
    <row r="37" spans="2:9" x14ac:dyDescent="0.55000000000000004">
      <c r="B37" s="179">
        <f t="shared" si="2"/>
        <v>0.27682345548641957</v>
      </c>
      <c r="C37" s="145">
        <f>IF(D37="","",B37*VLOOKUP(D37,'3'!$U$8:$AG$108,12,TRUE)+VLOOKUP(D37,'3'!$U$8:$AG$108,13,TRUE))</f>
        <v>1.3064232961825863</v>
      </c>
      <c r="D37" s="21">
        <f t="shared" si="0"/>
        <v>0.27692307692307694</v>
      </c>
      <c r="G37" s="21">
        <f t="shared" si="1"/>
        <v>0.50769230769230766</v>
      </c>
      <c r="H37" s="21">
        <f>'3'!W41</f>
        <v>0.52307692307692311</v>
      </c>
      <c r="I37" s="21">
        <f t="shared" si="12"/>
        <v>0.52307692307692311</v>
      </c>
    </row>
    <row r="38" spans="2:9" x14ac:dyDescent="0.55000000000000004">
      <c r="B38" s="179">
        <f t="shared" ref="B38" si="33">IF(B36+0.005&gt;1,1,B36+0.005)</f>
        <v>0.28182345548641957</v>
      </c>
      <c r="C38" s="145">
        <f t="shared" ref="C38" si="34">IF(D38="","",$C$4)</f>
        <v>1</v>
      </c>
      <c r="D38" s="21">
        <f t="shared" si="0"/>
        <v>0.29230769230769232</v>
      </c>
      <c r="G38" s="21">
        <f t="shared" si="1"/>
        <v>0.52307692307692311</v>
      </c>
      <c r="H38" s="21">
        <f>'3'!W42</f>
        <v>0.53846153846153855</v>
      </c>
      <c r="I38" s="21">
        <f t="shared" si="12"/>
        <v>0.53846153846153855</v>
      </c>
    </row>
    <row r="39" spans="2:9" x14ac:dyDescent="0.55000000000000004">
      <c r="B39" s="179">
        <f t="shared" si="2"/>
        <v>0.28182345548641957</v>
      </c>
      <c r="C39" s="145">
        <f>IF(D39="","",B39*VLOOKUP(D39,'3'!$U$8:$AG$108,12,TRUE)+VLOOKUP(D39,'3'!$U$8:$AG$108,13,TRUE))</f>
        <v>1.3255747521939973</v>
      </c>
      <c r="D39" s="21">
        <f t="shared" si="0"/>
        <v>0.29230769230769232</v>
      </c>
      <c r="G39" s="21">
        <f t="shared" si="1"/>
        <v>0.53846153846153855</v>
      </c>
      <c r="H39" s="21">
        <f>'3'!W43</f>
        <v>0.55384615384615388</v>
      </c>
      <c r="I39" s="21">
        <f t="shared" si="12"/>
        <v>0.55384615384615388</v>
      </c>
    </row>
    <row r="40" spans="2:9" x14ac:dyDescent="0.55000000000000004">
      <c r="B40" s="179">
        <f t="shared" ref="B40" si="35">IF(B38+0.005&gt;1,1,B38+0.005)</f>
        <v>0.28682345548641958</v>
      </c>
      <c r="C40" s="145">
        <f t="shared" ref="C40" si="36">IF(D40="","",$C$4)</f>
        <v>1</v>
      </c>
      <c r="D40" s="21">
        <f t="shared" si="0"/>
        <v>0.29230769230769232</v>
      </c>
      <c r="G40" s="21">
        <f t="shared" si="1"/>
        <v>0.55384615384615388</v>
      </c>
      <c r="H40" s="21">
        <f>'3'!W44</f>
        <v>0.56923076923076921</v>
      </c>
      <c r="I40" s="21">
        <f t="shared" si="12"/>
        <v>0.56923076923076921</v>
      </c>
    </row>
    <row r="41" spans="2:9" x14ac:dyDescent="0.55000000000000004">
      <c r="B41" s="179">
        <f t="shared" si="2"/>
        <v>0.28682345548641958</v>
      </c>
      <c r="C41" s="145">
        <f>IF(D41="","",B41*VLOOKUP(D41,'3'!$U$8:$AG$108,12,TRUE)+VLOOKUP(D41,'3'!$U$8:$AG$108,13,TRUE))</f>
        <v>1.3447262082054086</v>
      </c>
      <c r="D41" s="21">
        <f t="shared" si="0"/>
        <v>0.29230769230769232</v>
      </c>
      <c r="G41" s="21">
        <f t="shared" si="1"/>
        <v>0.56923076923076921</v>
      </c>
      <c r="H41" s="21">
        <f>'3'!W45</f>
        <v>0.58461538461538465</v>
      </c>
      <c r="I41" s="21">
        <f t="shared" si="12"/>
        <v>0.58461538461538465</v>
      </c>
    </row>
    <row r="42" spans="2:9" x14ac:dyDescent="0.55000000000000004">
      <c r="B42" s="179">
        <f t="shared" ref="B42" si="37">IF(B40+0.005&gt;1,1,B40+0.005)</f>
        <v>0.29182345548641958</v>
      </c>
      <c r="C42" s="145">
        <f t="shared" ref="C42" si="38">IF(D42="","",$C$4)</f>
        <v>1</v>
      </c>
      <c r="D42" s="21">
        <f t="shared" si="0"/>
        <v>0.29230769230769232</v>
      </c>
      <c r="G42" s="21">
        <f t="shared" si="1"/>
        <v>0.58461538461538465</v>
      </c>
      <c r="H42" s="21">
        <f>'3'!W46</f>
        <v>0.60000000000000009</v>
      </c>
      <c r="I42" s="21">
        <f t="shared" si="12"/>
        <v>0.60000000000000009</v>
      </c>
    </row>
    <row r="43" spans="2:9" x14ac:dyDescent="0.55000000000000004">
      <c r="B43" s="179">
        <f t="shared" si="2"/>
        <v>0.29182345548641958</v>
      </c>
      <c r="C43" s="145">
        <f>IF(D43="","",B43*VLOOKUP(D43,'3'!$U$8:$AG$108,12,TRUE)+VLOOKUP(D43,'3'!$U$8:$AG$108,13,TRUE))</f>
        <v>1.3638776642168196</v>
      </c>
      <c r="D43" s="21">
        <f t="shared" si="0"/>
        <v>0.29230769230769232</v>
      </c>
      <c r="G43" s="21">
        <f t="shared" si="1"/>
        <v>0.60000000000000009</v>
      </c>
      <c r="H43" s="21">
        <f>'3'!W47</f>
        <v>0.61538461538461542</v>
      </c>
      <c r="I43" s="21">
        <f t="shared" si="12"/>
        <v>0.61538461538461542</v>
      </c>
    </row>
    <row r="44" spans="2:9" x14ac:dyDescent="0.55000000000000004">
      <c r="B44" s="179">
        <f t="shared" ref="B44" si="39">IF(B42+0.005&gt;1,1,B42+0.005)</f>
        <v>0.29682345548641959</v>
      </c>
      <c r="C44" s="145">
        <f t="shared" ref="C44" si="40">IF(D44="","",$C$4)</f>
        <v>1</v>
      </c>
      <c r="D44" s="21">
        <f t="shared" si="0"/>
        <v>0.30769230769230771</v>
      </c>
      <c r="G44" s="21">
        <f t="shared" si="1"/>
        <v>0.61538461538461542</v>
      </c>
      <c r="H44" s="21">
        <f>'3'!W48</f>
        <v>0.63076923076923075</v>
      </c>
      <c r="I44" s="21">
        <f t="shared" si="12"/>
        <v>0.63076923076923075</v>
      </c>
    </row>
    <row r="45" spans="2:9" x14ac:dyDescent="0.55000000000000004">
      <c r="B45" s="179">
        <f t="shared" si="2"/>
        <v>0.29682345548641959</v>
      </c>
      <c r="C45" s="145">
        <f>IF(D45="","",B45*VLOOKUP(D45,'3'!$U$8:$AG$108,12,TRUE)+VLOOKUP(D45,'3'!$U$8:$AG$108,13,TRUE))</f>
        <v>1.3830291202282308</v>
      </c>
      <c r="D45" s="21">
        <f t="shared" si="0"/>
        <v>0.30769230769230771</v>
      </c>
      <c r="G45" s="21">
        <f t="shared" si="1"/>
        <v>0.63076923076923075</v>
      </c>
      <c r="H45" s="21">
        <f>'3'!W49</f>
        <v>0.64615384615384619</v>
      </c>
      <c r="I45" s="21">
        <f t="shared" si="12"/>
        <v>0.64615384615384619</v>
      </c>
    </row>
    <row r="46" spans="2:9" x14ac:dyDescent="0.55000000000000004">
      <c r="B46" s="179">
        <f t="shared" ref="B46" si="41">IF(B44+0.005&gt;1,1,B44+0.005)</f>
        <v>0.30182345548641959</v>
      </c>
      <c r="C46" s="145">
        <f t="shared" ref="C46" si="42">IF(D46="","",$C$4)</f>
        <v>1</v>
      </c>
      <c r="D46" s="21">
        <f t="shared" si="0"/>
        <v>0.30769230769230771</v>
      </c>
      <c r="G46" s="21">
        <f t="shared" si="1"/>
        <v>0.64615384615384619</v>
      </c>
      <c r="H46" s="21">
        <f>'3'!W50</f>
        <v>0.66153846153846163</v>
      </c>
      <c r="I46" s="21">
        <f t="shared" si="12"/>
        <v>0.66153846153846163</v>
      </c>
    </row>
    <row r="47" spans="2:9" x14ac:dyDescent="0.55000000000000004">
      <c r="B47" s="179">
        <f t="shared" si="2"/>
        <v>0.30182345548641959</v>
      </c>
      <c r="C47" s="145">
        <f>IF(D47="","",B47*VLOOKUP(D47,'3'!$U$8:$AG$108,12,TRUE)+VLOOKUP(D47,'3'!$U$8:$AG$108,13,TRUE))</f>
        <v>1.4021805762396418</v>
      </c>
      <c r="D47" s="21">
        <f t="shared" si="0"/>
        <v>0.30769230769230771</v>
      </c>
      <c r="G47" s="21">
        <f t="shared" si="1"/>
        <v>0.66153846153846163</v>
      </c>
      <c r="H47" s="21">
        <f>'3'!W51</f>
        <v>0.67692307692307696</v>
      </c>
      <c r="I47" s="21">
        <f t="shared" si="12"/>
        <v>0.67692307692307696</v>
      </c>
    </row>
    <row r="48" spans="2:9" x14ac:dyDescent="0.55000000000000004">
      <c r="B48" s="179">
        <f t="shared" ref="B48" si="43">IF(B46+0.005&gt;1,1,B46+0.005)</f>
        <v>0.30682345548641959</v>
      </c>
      <c r="C48" s="145">
        <f t="shared" ref="C48" si="44">IF(D48="","",$C$4)</f>
        <v>1</v>
      </c>
      <c r="D48" s="21">
        <f t="shared" si="0"/>
        <v>0.30769230769230771</v>
      </c>
      <c r="G48" s="21">
        <f t="shared" si="1"/>
        <v>0.67692307692307696</v>
      </c>
      <c r="H48" s="21">
        <f>'3'!W52</f>
        <v>0.69230769230769229</v>
      </c>
      <c r="I48" s="21">
        <f t="shared" si="12"/>
        <v>0.69230769230769229</v>
      </c>
    </row>
    <row r="49" spans="2:9" x14ac:dyDescent="0.55000000000000004">
      <c r="B49" s="179">
        <f t="shared" si="2"/>
        <v>0.30682345548641959</v>
      </c>
      <c r="C49" s="145">
        <f>IF(D49="","",B49*VLOOKUP(D49,'3'!$U$8:$AG$108,12,TRUE)+VLOOKUP(D49,'3'!$U$8:$AG$108,13,TRUE))</f>
        <v>1.421332032251053</v>
      </c>
      <c r="D49" s="21">
        <f t="shared" si="0"/>
        <v>0.30769230769230771</v>
      </c>
      <c r="G49" s="21">
        <f t="shared" si="1"/>
        <v>0.69230769230769229</v>
      </c>
      <c r="H49" s="21">
        <f>'3'!W53</f>
        <v>0.70769230769230773</v>
      </c>
      <c r="I49" s="21">
        <f t="shared" si="12"/>
        <v>0.70769230769230773</v>
      </c>
    </row>
    <row r="50" spans="2:9" x14ac:dyDescent="0.55000000000000004">
      <c r="B50" s="179">
        <f t="shared" ref="B50" si="45">IF(B48+0.005&gt;1,1,B48+0.005)</f>
        <v>0.3118234554864196</v>
      </c>
      <c r="C50" s="145">
        <f t="shared" ref="C50" si="46">IF(D50="","",$C$4)</f>
        <v>1</v>
      </c>
      <c r="D50" s="21">
        <f t="shared" si="0"/>
        <v>0.32307692307692309</v>
      </c>
      <c r="G50" s="21">
        <f t="shared" si="1"/>
        <v>0.70769230769230773</v>
      </c>
      <c r="H50" s="21">
        <f>'3'!W54</f>
        <v>0.72307692307692317</v>
      </c>
      <c r="I50" s="21">
        <f t="shared" si="12"/>
        <v>0.72307692307692317</v>
      </c>
    </row>
    <row r="51" spans="2:9" x14ac:dyDescent="0.55000000000000004">
      <c r="B51" s="179">
        <f t="shared" si="2"/>
        <v>0.3118234554864196</v>
      </c>
      <c r="C51" s="145">
        <f>IF(D51="","",B51*VLOOKUP(D51,'3'!$U$8:$AG$108,12,TRUE)+VLOOKUP(D51,'3'!$U$8:$AG$108,13,TRUE))</f>
        <v>1.4403918621693139</v>
      </c>
      <c r="D51" s="21">
        <f t="shared" si="0"/>
        <v>0.32307692307692309</v>
      </c>
      <c r="G51" s="21">
        <f t="shared" si="1"/>
        <v>0.72307692307692317</v>
      </c>
      <c r="H51" s="21">
        <f>'3'!W55</f>
        <v>0.7384615384615385</v>
      </c>
      <c r="I51" s="21">
        <f t="shared" si="12"/>
        <v>0.7384615384615385</v>
      </c>
    </row>
    <row r="52" spans="2:9" x14ac:dyDescent="0.55000000000000004">
      <c r="B52" s="179">
        <f t="shared" ref="B52" si="47">IF(B50+0.005&gt;1,1,B50+0.005)</f>
        <v>0.3168234554864196</v>
      </c>
      <c r="C52" s="145">
        <f t="shared" ref="C52" si="48">IF(D52="","",$C$4)</f>
        <v>1</v>
      </c>
      <c r="D52" s="21">
        <f t="shared" si="0"/>
        <v>0.32307692307692309</v>
      </c>
      <c r="G52" s="21">
        <f t="shared" si="1"/>
        <v>0.7384615384615385</v>
      </c>
      <c r="H52" s="21">
        <f>'3'!W56</f>
        <v>0.75384615384615383</v>
      </c>
      <c r="I52" s="21">
        <f t="shared" si="12"/>
        <v>0.75384615384615383</v>
      </c>
    </row>
    <row r="53" spans="2:9" x14ac:dyDescent="0.55000000000000004">
      <c r="B53" s="179">
        <f t="shared" si="2"/>
        <v>0.3168234554864196</v>
      </c>
      <c r="C53" s="145">
        <f>IF(D53="","",B53*VLOOKUP(D53,'3'!$U$8:$AG$108,12,TRUE)+VLOOKUP(D53,'3'!$U$8:$AG$108,13,TRUE))</f>
        <v>1.4594324215271597</v>
      </c>
      <c r="D53" s="21">
        <f t="shared" si="0"/>
        <v>0.32307692307692309</v>
      </c>
      <c r="G53" s="21">
        <f t="shared" si="1"/>
        <v>0.75384615384615383</v>
      </c>
      <c r="H53" s="21">
        <f>'3'!W57</f>
        <v>0.76923076923076927</v>
      </c>
      <c r="I53" s="21">
        <f t="shared" si="12"/>
        <v>0.76923076923076927</v>
      </c>
    </row>
    <row r="54" spans="2:9" x14ac:dyDescent="0.55000000000000004">
      <c r="B54" s="179">
        <f t="shared" ref="B54" si="49">IF(B52+0.005&gt;1,1,B52+0.005)</f>
        <v>0.32182345548641961</v>
      </c>
      <c r="C54" s="145">
        <f t="shared" ref="C54" si="50">IF(D54="","",$C$4)</f>
        <v>1</v>
      </c>
      <c r="D54" s="21">
        <f t="shared" si="0"/>
        <v>0.32307692307692309</v>
      </c>
      <c r="G54" s="21">
        <f t="shared" si="1"/>
        <v>0.76923076923076927</v>
      </c>
      <c r="H54" s="21">
        <f>'3'!W58</f>
        <v>0.78461538461538471</v>
      </c>
      <c r="I54" s="21">
        <f t="shared" si="12"/>
        <v>0.78461538461538471</v>
      </c>
    </row>
    <row r="55" spans="2:9" x14ac:dyDescent="0.55000000000000004">
      <c r="B55" s="179">
        <f t="shared" si="2"/>
        <v>0.32182345548641961</v>
      </c>
      <c r="C55" s="145">
        <f>IF(D55="","",B55*VLOOKUP(D55,'3'!$U$8:$AG$108,12,TRUE)+VLOOKUP(D55,'3'!$U$8:$AG$108,13,TRUE))</f>
        <v>1.4784729808850057</v>
      </c>
      <c r="D55" s="21">
        <f t="shared" si="0"/>
        <v>0.32307692307692309</v>
      </c>
      <c r="G55" s="21">
        <f t="shared" si="1"/>
        <v>0.78461538461538471</v>
      </c>
      <c r="H55" s="21">
        <f>'3'!W59</f>
        <v>0.8</v>
      </c>
      <c r="I55" s="21">
        <f t="shared" si="12"/>
        <v>0.8</v>
      </c>
    </row>
    <row r="56" spans="2:9" x14ac:dyDescent="0.55000000000000004">
      <c r="B56" s="179">
        <f t="shared" ref="B56" si="51">IF(B54+0.005&gt;1,1,B54+0.005)</f>
        <v>0.32682345548641961</v>
      </c>
      <c r="C56" s="145">
        <f t="shared" ref="C56" si="52">IF(D56="","",$C$4)</f>
        <v>1</v>
      </c>
      <c r="D56" s="21">
        <f t="shared" si="0"/>
        <v>0.33846153846153848</v>
      </c>
      <c r="G56" s="21">
        <f t="shared" si="1"/>
        <v>0.8</v>
      </c>
      <c r="H56" s="21">
        <f>'3'!W60</f>
        <v>0.81538461538461537</v>
      </c>
      <c r="I56" s="21">
        <f t="shared" si="12"/>
        <v>0.81538461538461537</v>
      </c>
    </row>
    <row r="57" spans="2:9" x14ac:dyDescent="0.55000000000000004">
      <c r="B57" s="179">
        <f t="shared" si="2"/>
        <v>0.32682345548641961</v>
      </c>
      <c r="C57" s="145">
        <f>IF(D57="","",B57*VLOOKUP(D57,'3'!$U$8:$AG$108,12,TRUE)+VLOOKUP(D57,'3'!$U$8:$AG$108,13,TRUE))</f>
        <v>1.4975135402428514</v>
      </c>
      <c r="D57" s="21">
        <f t="shared" si="0"/>
        <v>0.33846153846153848</v>
      </c>
      <c r="G57" s="21">
        <f t="shared" si="1"/>
        <v>0.81538461538461537</v>
      </c>
      <c r="H57" s="21">
        <f>'3'!W61</f>
        <v>0.83076923076923082</v>
      </c>
      <c r="I57" s="21">
        <f t="shared" si="12"/>
        <v>0.83076923076923082</v>
      </c>
    </row>
    <row r="58" spans="2:9" x14ac:dyDescent="0.55000000000000004">
      <c r="B58" s="179">
        <f t="shared" ref="B58" si="53">IF(B56+0.005&gt;1,1,B56+0.005)</f>
        <v>0.33182345548641962</v>
      </c>
      <c r="C58" s="145">
        <f t="shared" ref="C58" si="54">IF(D58="","",$C$4)</f>
        <v>1</v>
      </c>
      <c r="D58" s="21">
        <f t="shared" si="0"/>
        <v>0.33846153846153848</v>
      </c>
      <c r="G58" s="21">
        <f t="shared" si="1"/>
        <v>0.83076923076923082</v>
      </c>
      <c r="H58" s="21">
        <f>'3'!W62</f>
        <v>0.84615384615384626</v>
      </c>
      <c r="I58" s="21">
        <f t="shared" si="12"/>
        <v>0.84615384615384626</v>
      </c>
    </row>
    <row r="59" spans="2:9" x14ac:dyDescent="0.55000000000000004">
      <c r="B59" s="179">
        <f t="shared" si="2"/>
        <v>0.33182345548641962</v>
      </c>
      <c r="C59" s="145">
        <f>IF(D59="","",B59*VLOOKUP(D59,'3'!$U$8:$AG$108,12,TRUE)+VLOOKUP(D59,'3'!$U$8:$AG$108,13,TRUE))</f>
        <v>1.5165540996006968</v>
      </c>
      <c r="D59" s="21">
        <f t="shared" si="0"/>
        <v>0.33846153846153848</v>
      </c>
      <c r="G59" s="21">
        <f t="shared" si="1"/>
        <v>0.84615384615384626</v>
      </c>
      <c r="H59" s="21">
        <f>'3'!W63</f>
        <v>0.86153846153846159</v>
      </c>
      <c r="I59" s="21">
        <f t="shared" si="12"/>
        <v>0.86153846153846159</v>
      </c>
    </row>
    <row r="60" spans="2:9" x14ac:dyDescent="0.55000000000000004">
      <c r="B60" s="179">
        <f t="shared" ref="B60" si="55">IF(B58+0.005&gt;1,1,B58+0.005)</f>
        <v>0.33682345548641962</v>
      </c>
      <c r="C60" s="145">
        <f t="shared" ref="C60" si="56">IF(D60="","",$C$4)</f>
        <v>1</v>
      </c>
      <c r="D60" s="21">
        <f t="shared" si="0"/>
        <v>0.33846153846153848</v>
      </c>
      <c r="G60" s="21">
        <f t="shared" si="1"/>
        <v>0.86153846153846159</v>
      </c>
      <c r="H60" s="21">
        <f>'3'!W64</f>
        <v>0.87692307692307692</v>
      </c>
      <c r="I60" s="21">
        <f t="shared" si="12"/>
        <v>0.87692307692307692</v>
      </c>
    </row>
    <row r="61" spans="2:9" x14ac:dyDescent="0.55000000000000004">
      <c r="B61" s="179">
        <f t="shared" si="2"/>
        <v>0.33682345548641962</v>
      </c>
      <c r="C61" s="145">
        <f>IF(D61="","",B61*VLOOKUP(D61,'3'!$U$8:$AG$108,12,TRUE)+VLOOKUP(D61,'3'!$U$8:$AG$108,13,TRUE))</f>
        <v>1.5355946589585423</v>
      </c>
      <c r="D61" s="21">
        <f t="shared" si="0"/>
        <v>0.33846153846153848</v>
      </c>
      <c r="G61" s="21">
        <f t="shared" si="1"/>
        <v>0.87692307692307692</v>
      </c>
      <c r="H61" s="21">
        <f>'3'!W65</f>
        <v>0.89230769230769236</v>
      </c>
      <c r="I61" s="21">
        <f t="shared" si="12"/>
        <v>0.89230769230769236</v>
      </c>
    </row>
    <row r="62" spans="2:9" x14ac:dyDescent="0.55000000000000004">
      <c r="B62" s="179">
        <f t="shared" ref="B62" si="57">IF(B60+0.005&gt;1,1,B60+0.005)</f>
        <v>0.34182345548641963</v>
      </c>
      <c r="C62" s="145">
        <f t="shared" ref="C62" si="58">IF(D62="","",$C$4)</f>
        <v>1</v>
      </c>
      <c r="D62" s="21">
        <f t="shared" si="0"/>
        <v>0.35384615384615387</v>
      </c>
      <c r="G62" s="21">
        <f t="shared" si="1"/>
        <v>0.89230769230769236</v>
      </c>
      <c r="H62" s="21">
        <f>'3'!W66</f>
        <v>0.9076923076923078</v>
      </c>
      <c r="I62" s="21">
        <f t="shared" si="12"/>
        <v>0.9076923076923078</v>
      </c>
    </row>
    <row r="63" spans="2:9" x14ac:dyDescent="0.55000000000000004">
      <c r="B63" s="179">
        <f t="shared" si="2"/>
        <v>0.34182345548641963</v>
      </c>
      <c r="C63" s="145">
        <f>IF(D63="","",B63*VLOOKUP(D63,'3'!$U$8:$AG$108,12,TRUE)+VLOOKUP(D63,'3'!$U$8:$AG$108,13,TRUE))</f>
        <v>1.5546352183163876</v>
      </c>
      <c r="D63" s="21">
        <f t="shared" si="0"/>
        <v>0.35384615384615387</v>
      </c>
      <c r="G63" s="21">
        <f t="shared" si="1"/>
        <v>0.9076923076923078</v>
      </c>
      <c r="H63" s="21">
        <f>'3'!W67</f>
        <v>0.92307692307692313</v>
      </c>
      <c r="I63" s="21">
        <f t="shared" si="12"/>
        <v>0.92307692307692313</v>
      </c>
    </row>
    <row r="64" spans="2:9" x14ac:dyDescent="0.55000000000000004">
      <c r="B64" s="179">
        <f t="shared" ref="B64" si="59">IF(B62+0.005&gt;1,1,B62+0.005)</f>
        <v>0.34682345548641963</v>
      </c>
      <c r="C64" s="145">
        <f t="shared" ref="C64" si="60">IF(D64="","",$C$4)</f>
        <v>1</v>
      </c>
      <c r="D64" s="21">
        <f t="shared" si="0"/>
        <v>0.35384615384615387</v>
      </c>
      <c r="G64" s="21">
        <f t="shared" si="1"/>
        <v>0.92307692307692313</v>
      </c>
      <c r="H64" s="21">
        <f>'3'!W68</f>
        <v>0.93846153846153846</v>
      </c>
      <c r="I64" s="21">
        <f t="shared" si="12"/>
        <v>0.93846153846153846</v>
      </c>
    </row>
    <row r="65" spans="2:9" x14ac:dyDescent="0.55000000000000004">
      <c r="B65" s="179">
        <f t="shared" si="2"/>
        <v>0.34682345548641963</v>
      </c>
      <c r="C65" s="145">
        <f>IF(D65="","",B65*VLOOKUP(D65,'3'!$U$8:$AG$108,12,TRUE)+VLOOKUP(D65,'3'!$U$8:$AG$108,13,TRUE))</f>
        <v>1.5736757776742329</v>
      </c>
      <c r="D65" s="21">
        <f t="shared" si="0"/>
        <v>0.35384615384615387</v>
      </c>
      <c r="G65" s="21">
        <f t="shared" si="1"/>
        <v>0.93846153846153846</v>
      </c>
      <c r="H65" s="21">
        <f>'3'!W69</f>
        <v>0.9538461538461539</v>
      </c>
      <c r="I65" s="21">
        <f t="shared" si="12"/>
        <v>0.9538461538461539</v>
      </c>
    </row>
    <row r="66" spans="2:9" x14ac:dyDescent="0.55000000000000004">
      <c r="B66" s="179">
        <f t="shared" ref="B66" si="61">IF(B64+0.005&gt;1,1,B64+0.005)</f>
        <v>0.35182345548641963</v>
      </c>
      <c r="C66" s="145">
        <f t="shared" ref="C66" si="62">IF(D66="","",$C$4)</f>
        <v>1</v>
      </c>
      <c r="D66" s="21">
        <f t="shared" si="0"/>
        <v>0.35384615384615387</v>
      </c>
      <c r="G66" s="21">
        <f t="shared" si="1"/>
        <v>0.9538461538461539</v>
      </c>
      <c r="H66" s="21">
        <f>'3'!W70</f>
        <v>0.96923076923076934</v>
      </c>
      <c r="I66" s="21">
        <f t="shared" si="12"/>
        <v>0.96923076923076934</v>
      </c>
    </row>
    <row r="67" spans="2:9" x14ac:dyDescent="0.55000000000000004">
      <c r="B67" s="179">
        <f t="shared" si="2"/>
        <v>0.35182345548641963</v>
      </c>
      <c r="C67" s="145">
        <f>IF(D67="","",B67*VLOOKUP(D67,'3'!$U$8:$AG$108,12,TRUE)+VLOOKUP(D67,'3'!$U$8:$AG$108,13,TRUE))</f>
        <v>1.592716337032078</v>
      </c>
      <c r="D67" s="21">
        <f t="shared" si="0"/>
        <v>0.35384615384615387</v>
      </c>
      <c r="G67" s="21">
        <f t="shared" si="1"/>
        <v>0.96923076923076934</v>
      </c>
      <c r="H67" s="21">
        <f>'3'!W71</f>
        <v>0.98461538461538467</v>
      </c>
      <c r="I67" s="21">
        <f t="shared" si="12"/>
        <v>0.98461538461538467</v>
      </c>
    </row>
    <row r="68" spans="2:9" x14ac:dyDescent="0.55000000000000004">
      <c r="B68" s="179">
        <f t="shared" ref="B68" si="63">IF(B66+0.005&gt;1,1,B66+0.005)</f>
        <v>0.35682345548641964</v>
      </c>
      <c r="C68" s="145">
        <f t="shared" ref="C68" si="64">IF(D68="","",$C$4)</f>
        <v>1</v>
      </c>
      <c r="D68" s="21">
        <f t="shared" si="0"/>
        <v>0.36923076923076925</v>
      </c>
      <c r="G68" s="21">
        <f t="shared" si="1"/>
        <v>0.98461538461538467</v>
      </c>
      <c r="H68" s="21">
        <f>'3'!W72</f>
        <v>1</v>
      </c>
      <c r="I68" s="21">
        <f t="shared" si="12"/>
        <v>1</v>
      </c>
    </row>
    <row r="69" spans="2:9" x14ac:dyDescent="0.55000000000000004">
      <c r="B69" s="179">
        <f t="shared" si="2"/>
        <v>0.35682345548641964</v>
      </c>
      <c r="C69" s="145">
        <f>IF(D69="","",B69*VLOOKUP(D69,'3'!$U$8:$AG$108,12,TRUE)+VLOOKUP(D69,'3'!$U$8:$AG$108,13,TRUE))</f>
        <v>1.6117568963899231</v>
      </c>
      <c r="D69" s="21">
        <f t="shared" si="0"/>
        <v>0.36923076923076925</v>
      </c>
      <c r="G69" s="21">
        <f t="shared" si="1"/>
        <v>1</v>
      </c>
      <c r="H69" s="21">
        <f>'3'!W73</f>
        <v>1.0000000099999999</v>
      </c>
      <c r="I69" s="21">
        <f t="shared" si="12"/>
        <v>1.0000000099999999</v>
      </c>
    </row>
    <row r="70" spans="2:9" x14ac:dyDescent="0.55000000000000004">
      <c r="B70" s="179">
        <f t="shared" ref="B70" si="65">IF(B68+0.005&gt;1,1,B68+0.005)</f>
        <v>0.36182345548641964</v>
      </c>
      <c r="C70" s="145">
        <f t="shared" ref="C70" si="66">IF(D70="","",$C$4)</f>
        <v>1</v>
      </c>
      <c r="D70" s="21">
        <f t="shared" ref="D70:D133" si="67">IFERROR(INDEX($I$4:$I$79, SUMPRODUCT(--(B70&lt;=$H$4:$H$79), --(B70&gt;=$G$4:$G$79),ROW($A$1:$A$76))),"")</f>
        <v>0.36923076923076925</v>
      </c>
      <c r="G70" s="21">
        <f t="shared" ref="G70:G79" si="68">H69</f>
        <v>1.0000000099999999</v>
      </c>
      <c r="H70" s="21">
        <f>'3'!W74</f>
        <v>1.0000000099999999</v>
      </c>
      <c r="I70" s="21">
        <f t="shared" si="12"/>
        <v>1.0000000099999999</v>
      </c>
    </row>
    <row r="71" spans="2:9" x14ac:dyDescent="0.55000000000000004">
      <c r="B71" s="179">
        <f t="shared" ref="B71:B133" si="69">B70</f>
        <v>0.36182345548641964</v>
      </c>
      <c r="C71" s="145">
        <f>IF(D71="","",B71*VLOOKUP(D71,'3'!$U$8:$AG$108,12,TRUE)+VLOOKUP(D71,'3'!$U$8:$AG$108,13,TRUE))</f>
        <v>1.6307974557477682</v>
      </c>
      <c r="D71" s="21">
        <f t="shared" si="67"/>
        <v>0.36923076923076925</v>
      </c>
      <c r="G71" s="21">
        <f t="shared" si="68"/>
        <v>1.0000000099999999</v>
      </c>
      <c r="H71" s="21">
        <f>'3'!W75</f>
        <v>1.0000000099999999</v>
      </c>
      <c r="I71" s="21">
        <f t="shared" si="12"/>
        <v>1.0000000099999999</v>
      </c>
    </row>
    <row r="72" spans="2:9" x14ac:dyDescent="0.55000000000000004">
      <c r="B72" s="179">
        <f t="shared" ref="B72" si="70">IF(B70+0.005&gt;1,1,B70+0.005)</f>
        <v>0.36682345548641965</v>
      </c>
      <c r="C72" s="145">
        <f t="shared" ref="C72" si="71">IF(D72="","",$C$4)</f>
        <v>1</v>
      </c>
      <c r="D72" s="21">
        <f t="shared" si="67"/>
        <v>0.36923076923076925</v>
      </c>
      <c r="G72" s="21">
        <f t="shared" si="68"/>
        <v>1.0000000099999999</v>
      </c>
      <c r="H72" s="21">
        <f>'3'!W76</f>
        <v>1.0000000099999999</v>
      </c>
      <c r="I72" s="21">
        <f t="shared" si="12"/>
        <v>1.0000000099999999</v>
      </c>
    </row>
    <row r="73" spans="2:9" x14ac:dyDescent="0.55000000000000004">
      <c r="B73" s="179">
        <f t="shared" si="69"/>
        <v>0.36682345548641965</v>
      </c>
      <c r="C73" s="145">
        <f>IF(D73="","",B73*VLOOKUP(D73,'3'!$U$8:$AG$108,12,TRUE)+VLOOKUP(D73,'3'!$U$8:$AG$108,13,TRUE))</f>
        <v>1.6498380151056131</v>
      </c>
      <c r="D73" s="21">
        <f t="shared" si="67"/>
        <v>0.36923076923076925</v>
      </c>
      <c r="G73" s="21">
        <f t="shared" si="68"/>
        <v>1.0000000099999999</v>
      </c>
      <c r="H73" s="21">
        <f>'3'!W77</f>
        <v>1.0000000099999999</v>
      </c>
      <c r="I73" s="21">
        <f t="shared" si="12"/>
        <v>1.0000000099999999</v>
      </c>
    </row>
    <row r="74" spans="2:9" x14ac:dyDescent="0.55000000000000004">
      <c r="B74" s="179">
        <f t="shared" ref="B74" si="72">IF(B72+0.005&gt;1,1,B72+0.005)</f>
        <v>0.37182345548641965</v>
      </c>
      <c r="C74" s="145">
        <f t="shared" ref="C74" si="73">IF(D74="","",$C$4)</f>
        <v>1</v>
      </c>
      <c r="D74" s="21">
        <f t="shared" si="67"/>
        <v>0.38461538461538464</v>
      </c>
      <c r="G74" s="21">
        <f t="shared" si="68"/>
        <v>1.0000000099999999</v>
      </c>
      <c r="H74" s="21">
        <f>'3'!W78</f>
        <v>1.0000000099999999</v>
      </c>
      <c r="I74" s="21">
        <f t="shared" si="12"/>
        <v>1.0000000099999999</v>
      </c>
    </row>
    <row r="75" spans="2:9" x14ac:dyDescent="0.55000000000000004">
      <c r="B75" s="179">
        <f t="shared" si="69"/>
        <v>0.37182345548641965</v>
      </c>
      <c r="C75" s="145">
        <f>IF(D75="","",B75*VLOOKUP(D75,'3'!$U$8:$AG$108,12,TRUE)+VLOOKUP(D75,'3'!$U$8:$AG$108,13,TRUE))</f>
        <v>1.668878574463458</v>
      </c>
      <c r="D75" s="21">
        <f t="shared" si="67"/>
        <v>0.38461538461538464</v>
      </c>
      <c r="G75" s="21">
        <f t="shared" si="68"/>
        <v>1.0000000099999999</v>
      </c>
      <c r="H75" s="21">
        <f>'3'!W79</f>
        <v>1.0000000099999999</v>
      </c>
      <c r="I75" s="21">
        <f t="shared" si="12"/>
        <v>1.0000000099999999</v>
      </c>
    </row>
    <row r="76" spans="2:9" x14ac:dyDescent="0.55000000000000004">
      <c r="B76" s="179">
        <f t="shared" ref="B76" si="74">IF(B74+0.005&gt;1,1,B74+0.005)</f>
        <v>0.37682345548641966</v>
      </c>
      <c r="C76" s="145">
        <f t="shared" ref="C76" si="75">IF(D76="","",$C$4)</f>
        <v>1</v>
      </c>
      <c r="D76" s="21">
        <f t="shared" si="67"/>
        <v>0.38461538461538464</v>
      </c>
      <c r="G76" s="21">
        <f t="shared" si="68"/>
        <v>1.0000000099999999</v>
      </c>
      <c r="H76" s="21">
        <f>'3'!W80</f>
        <v>1.0000000099999999</v>
      </c>
      <c r="I76" s="21">
        <f t="shared" si="12"/>
        <v>1.0000000099999999</v>
      </c>
    </row>
    <row r="77" spans="2:9" x14ac:dyDescent="0.55000000000000004">
      <c r="B77" s="179">
        <f t="shared" si="69"/>
        <v>0.37682345548641966</v>
      </c>
      <c r="C77" s="145">
        <f>IF(D77="","",B77*VLOOKUP(D77,'3'!$U$8:$AG$108,12,TRUE)+VLOOKUP(D77,'3'!$U$8:$AG$108,13,TRUE))</f>
        <v>1.6879191338213027</v>
      </c>
      <c r="D77" s="21">
        <f t="shared" si="67"/>
        <v>0.38461538461538464</v>
      </c>
      <c r="G77" s="21">
        <f t="shared" si="68"/>
        <v>1.0000000099999999</v>
      </c>
      <c r="H77" s="21">
        <f>'3'!W81</f>
        <v>1.0000000099999999</v>
      </c>
      <c r="I77" s="21">
        <f t="shared" si="12"/>
        <v>1.0000000099999999</v>
      </c>
    </row>
    <row r="78" spans="2:9" x14ac:dyDescent="0.55000000000000004">
      <c r="B78" s="179">
        <f t="shared" ref="B78" si="76">IF(B76+0.005&gt;1,1,B76+0.005)</f>
        <v>0.38182345548641966</v>
      </c>
      <c r="C78" s="145">
        <f t="shared" ref="C78" si="77">IF(D78="","",$C$4)</f>
        <v>1</v>
      </c>
      <c r="D78" s="21">
        <f t="shared" si="67"/>
        <v>0.38461538461538464</v>
      </c>
      <c r="G78" s="21">
        <f t="shared" si="68"/>
        <v>1.0000000099999999</v>
      </c>
      <c r="H78" s="21">
        <f>'3'!W82</f>
        <v>1.0000000099999999</v>
      </c>
      <c r="I78" s="21">
        <f t="shared" si="12"/>
        <v>1.0000000099999999</v>
      </c>
    </row>
    <row r="79" spans="2:9" x14ac:dyDescent="0.55000000000000004">
      <c r="B79" s="179">
        <f t="shared" si="69"/>
        <v>0.38182345548641966</v>
      </c>
      <c r="C79" s="145">
        <f>IF(D79="","",B79*VLOOKUP(D79,'3'!$U$8:$AG$108,12,TRUE)+VLOOKUP(D79,'3'!$U$8:$AG$108,13,TRUE))</f>
        <v>1.7069596931791473</v>
      </c>
      <c r="D79" s="21">
        <f t="shared" si="67"/>
        <v>0.38461538461538464</v>
      </c>
      <c r="G79" s="21">
        <f t="shared" si="68"/>
        <v>1.0000000099999999</v>
      </c>
      <c r="H79" s="21">
        <f>'3'!W83</f>
        <v>1.0000000099999999</v>
      </c>
      <c r="I79" s="21">
        <f t="shared" si="12"/>
        <v>1.0000000099999999</v>
      </c>
    </row>
    <row r="80" spans="2:9" x14ac:dyDescent="0.55000000000000004">
      <c r="B80" s="179">
        <f t="shared" ref="B80" si="78">IF(B78+0.005&gt;1,1,B78+0.005)</f>
        <v>0.38682345548641967</v>
      </c>
      <c r="C80" s="145">
        <f t="shared" ref="C80" si="79">IF(D80="","",$C$4)</f>
        <v>1</v>
      </c>
      <c r="D80" s="21">
        <f t="shared" si="67"/>
        <v>0.4</v>
      </c>
    </row>
    <row r="81" spans="2:6" x14ac:dyDescent="0.55000000000000004">
      <c r="B81" s="179">
        <f t="shared" si="69"/>
        <v>0.38682345548641967</v>
      </c>
      <c r="C81" s="145">
        <f>IF(D81="","",B81*VLOOKUP(D81,'3'!$U$8:$AG$108,12,TRUE)+VLOOKUP(D81,'3'!$U$8:$AG$108,13,TRUE))</f>
        <v>1.7173232946152304</v>
      </c>
      <c r="D81" s="21">
        <f t="shared" si="67"/>
        <v>0.4</v>
      </c>
    </row>
    <row r="82" spans="2:6" x14ac:dyDescent="0.55000000000000004">
      <c r="B82" s="179">
        <f t="shared" ref="B82" si="80">IF(B80+0.005&gt;1,1,B80+0.005)</f>
        <v>0.39182345548641967</v>
      </c>
      <c r="C82" s="145">
        <f t="shared" ref="C82" si="81">IF(D82="","",$C$4)</f>
        <v>1</v>
      </c>
      <c r="D82" s="21">
        <f t="shared" si="67"/>
        <v>0.4</v>
      </c>
    </row>
    <row r="83" spans="2:6" x14ac:dyDescent="0.55000000000000004">
      <c r="B83" s="179">
        <f t="shared" si="69"/>
        <v>0.39182345548641967</v>
      </c>
      <c r="C83" s="145">
        <f>IF(D83="","",B83*VLOOKUP(D83,'3'!$U$8:$AG$108,12,TRUE)+VLOOKUP(D83,'3'!$U$8:$AG$108,13,TRUE))</f>
        <v>1.7167155762941655</v>
      </c>
      <c r="D83" s="21">
        <f t="shared" si="67"/>
        <v>0.4</v>
      </c>
      <c r="F83" s="183">
        <f>VLOOKUP(D83,'3'!$U$8:$AG$17,12,TRUE)</f>
        <v>5.4275757754965968</v>
      </c>
    </row>
    <row r="84" spans="2:6" x14ac:dyDescent="0.55000000000000004">
      <c r="B84" s="179">
        <f t="shared" ref="B84" si="82">IF(B82+0.005&gt;1,1,B82+0.005)</f>
        <v>0.39682345548641967</v>
      </c>
      <c r="C84" s="145">
        <f t="shared" ref="C84" si="83">IF(D84="","",$C$4)</f>
        <v>1</v>
      </c>
      <c r="D84" s="21">
        <f t="shared" si="67"/>
        <v>0.4</v>
      </c>
    </row>
    <row r="85" spans="2:6" x14ac:dyDescent="0.55000000000000004">
      <c r="B85" s="179">
        <f t="shared" si="69"/>
        <v>0.39682345548641967</v>
      </c>
      <c r="C85" s="145">
        <f>IF(D85="","",B85*VLOOKUP(D85,'3'!$U$8:$AG$108,12,TRUE)+VLOOKUP(D85,'3'!$U$8:$AG$108,13,TRUE))</f>
        <v>1.7161078579731006</v>
      </c>
      <c r="D85" s="21">
        <f t="shared" si="67"/>
        <v>0.4</v>
      </c>
    </row>
    <row r="86" spans="2:6" x14ac:dyDescent="0.55000000000000004">
      <c r="B86" s="179">
        <f t="shared" ref="B86" si="84">IF(B84+0.005&gt;1,1,B84+0.005)</f>
        <v>0.40182345548641968</v>
      </c>
      <c r="C86" s="145">
        <f t="shared" ref="C86" si="85">IF(D86="","",$C$4)</f>
        <v>1</v>
      </c>
      <c r="D86" s="21">
        <f t="shared" si="67"/>
        <v>0.41538461538461541</v>
      </c>
    </row>
    <row r="87" spans="2:6" x14ac:dyDescent="0.55000000000000004">
      <c r="B87" s="179">
        <f t="shared" si="69"/>
        <v>0.40182345548641968</v>
      </c>
      <c r="C87" s="145">
        <f>IF(D87="","",B87*VLOOKUP(D87,'3'!$U$8:$AG$108,12,TRUE)+VLOOKUP(D87,'3'!$U$8:$AG$108,13,TRUE))</f>
        <v>1.7155001396520355</v>
      </c>
      <c r="D87" s="21">
        <f t="shared" si="67"/>
        <v>0.41538461538461541</v>
      </c>
    </row>
    <row r="88" spans="2:6" x14ac:dyDescent="0.55000000000000004">
      <c r="B88" s="179">
        <f t="shared" ref="B88" si="86">IF(B86+0.005&gt;1,1,B86+0.005)</f>
        <v>0.40682345548641968</v>
      </c>
      <c r="C88" s="145">
        <f t="shared" ref="C88" si="87">IF(D88="","",$C$4)</f>
        <v>1</v>
      </c>
      <c r="D88" s="21">
        <f t="shared" si="67"/>
        <v>0.41538461538461541</v>
      </c>
    </row>
    <row r="89" spans="2:6" x14ac:dyDescent="0.55000000000000004">
      <c r="B89" s="179">
        <f t="shared" si="69"/>
        <v>0.40682345548641968</v>
      </c>
      <c r="C89" s="145">
        <f>IF(D89="","",B89*VLOOKUP(D89,'3'!$U$8:$AG$108,12,TRUE)+VLOOKUP(D89,'3'!$U$8:$AG$108,13,TRUE))</f>
        <v>1.7148924213309704</v>
      </c>
      <c r="D89" s="21">
        <f t="shared" si="67"/>
        <v>0.41538461538461541</v>
      </c>
    </row>
    <row r="90" spans="2:6" x14ac:dyDescent="0.55000000000000004">
      <c r="B90" s="179">
        <f t="shared" ref="B90" si="88">IF(B88+0.005&gt;1,1,B88+0.005)</f>
        <v>0.41182345548641969</v>
      </c>
      <c r="C90" s="145">
        <f t="shared" ref="C90" si="89">IF(D90="","",$C$4)</f>
        <v>1</v>
      </c>
      <c r="D90" s="21">
        <f t="shared" si="67"/>
        <v>0.41538461538461541</v>
      </c>
    </row>
    <row r="91" spans="2:6" x14ac:dyDescent="0.55000000000000004">
      <c r="B91" s="179">
        <f t="shared" si="69"/>
        <v>0.41182345548641969</v>
      </c>
      <c r="C91" s="145">
        <f>IF(D91="","",B91*VLOOKUP(D91,'3'!$U$8:$AG$108,12,TRUE)+VLOOKUP(D91,'3'!$U$8:$AG$108,13,TRUE))</f>
        <v>1.7142847030099051</v>
      </c>
      <c r="D91" s="21">
        <f t="shared" si="67"/>
        <v>0.41538461538461541</v>
      </c>
    </row>
    <row r="92" spans="2:6" x14ac:dyDescent="0.55000000000000004">
      <c r="B92" s="179">
        <f t="shared" ref="B92" si="90">IF(B90+0.005&gt;1,1,B90+0.005)</f>
        <v>0.41682345548641969</v>
      </c>
      <c r="C92" s="145">
        <f t="shared" ref="C92" si="91">IF(D92="","",$C$4)</f>
        <v>1</v>
      </c>
      <c r="D92" s="21">
        <f t="shared" si="67"/>
        <v>0.43076923076923079</v>
      </c>
    </row>
    <row r="93" spans="2:6" x14ac:dyDescent="0.55000000000000004">
      <c r="B93" s="179">
        <f t="shared" si="69"/>
        <v>0.41682345548641969</v>
      </c>
      <c r="C93" s="145">
        <f>IF(D93="","",B93*VLOOKUP(D93,'3'!$U$8:$AG$108,12,TRUE)+VLOOKUP(D93,'3'!$U$8:$AG$108,13,TRUE))</f>
        <v>1.7136769846888398</v>
      </c>
      <c r="D93" s="21">
        <f t="shared" si="67"/>
        <v>0.43076923076923079</v>
      </c>
    </row>
    <row r="94" spans="2:6" x14ac:dyDescent="0.55000000000000004">
      <c r="B94" s="179">
        <f t="shared" ref="B94" si="92">IF(B92+0.005&gt;1,1,B92+0.005)</f>
        <v>0.4218234554864197</v>
      </c>
      <c r="C94" s="145">
        <f t="shared" ref="C94" si="93">IF(D94="","",$C$4)</f>
        <v>1</v>
      </c>
      <c r="D94" s="21">
        <f t="shared" si="67"/>
        <v>0.43076923076923079</v>
      </c>
    </row>
    <row r="95" spans="2:6" x14ac:dyDescent="0.55000000000000004">
      <c r="B95" s="179">
        <f t="shared" si="69"/>
        <v>0.4218234554864197</v>
      </c>
      <c r="C95" s="145">
        <f>IF(D95="","",B95*VLOOKUP(D95,'3'!$U$8:$AG$108,12,TRUE)+VLOOKUP(D95,'3'!$U$8:$AG$108,13,TRUE))</f>
        <v>1.7130692663677742</v>
      </c>
      <c r="D95" s="21">
        <f t="shared" si="67"/>
        <v>0.43076923076923079</v>
      </c>
    </row>
    <row r="96" spans="2:6" x14ac:dyDescent="0.55000000000000004">
      <c r="B96" s="179">
        <f t="shared" ref="B96" si="94">IF(B94+0.005&gt;1,1,B94+0.005)</f>
        <v>0.4268234554864197</v>
      </c>
      <c r="C96" s="145">
        <f t="shared" ref="C96" si="95">IF(D96="","",$C$4)</f>
        <v>1</v>
      </c>
      <c r="D96" s="21">
        <f t="shared" si="67"/>
        <v>0.43076923076923079</v>
      </c>
    </row>
    <row r="97" spans="2:4" x14ac:dyDescent="0.55000000000000004">
      <c r="B97" s="179">
        <f t="shared" si="69"/>
        <v>0.4268234554864197</v>
      </c>
      <c r="C97" s="145">
        <f>IF(D97="","",B97*VLOOKUP(D97,'3'!$U$8:$AG$108,12,TRUE)+VLOOKUP(D97,'3'!$U$8:$AG$108,13,TRUE))</f>
        <v>1.7124615480467087</v>
      </c>
      <c r="D97" s="21">
        <f t="shared" si="67"/>
        <v>0.43076923076923079</v>
      </c>
    </row>
    <row r="98" spans="2:4" x14ac:dyDescent="0.55000000000000004">
      <c r="B98" s="179">
        <f t="shared" ref="B98" si="96">IF(B96+0.005&gt;1,1,B96+0.005)</f>
        <v>0.43182345548641971</v>
      </c>
      <c r="C98" s="145">
        <f t="shared" ref="C98" si="97">IF(D98="","",$C$4)</f>
        <v>1</v>
      </c>
      <c r="D98" s="21">
        <f t="shared" si="67"/>
        <v>0.44615384615384618</v>
      </c>
    </row>
    <row r="99" spans="2:4" x14ac:dyDescent="0.55000000000000004">
      <c r="B99" s="179">
        <f t="shared" si="69"/>
        <v>0.43182345548641971</v>
      </c>
      <c r="C99" s="145">
        <f>IF(D99="","",B99*VLOOKUP(D99,'3'!$U$8:$AG$108,12,TRUE)+VLOOKUP(D99,'3'!$U$8:$AG$108,13,TRUE))</f>
        <v>1.7118538297256432</v>
      </c>
      <c r="D99" s="21">
        <f t="shared" si="67"/>
        <v>0.44615384615384618</v>
      </c>
    </row>
    <row r="100" spans="2:4" x14ac:dyDescent="0.55000000000000004">
      <c r="B100" s="179">
        <f t="shared" ref="B100" si="98">IF(B98+0.005&gt;1,1,B98+0.005)</f>
        <v>0.43682345548641971</v>
      </c>
      <c r="C100" s="145">
        <f t="shared" ref="C100" si="99">IF(D100="","",$C$4)</f>
        <v>1</v>
      </c>
      <c r="D100" s="21">
        <f t="shared" si="67"/>
        <v>0.44615384615384618</v>
      </c>
    </row>
    <row r="101" spans="2:4" x14ac:dyDescent="0.55000000000000004">
      <c r="B101" s="179">
        <f t="shared" si="69"/>
        <v>0.43682345548641971</v>
      </c>
      <c r="C101" s="145">
        <f>IF(D101="","",B101*VLOOKUP(D101,'3'!$U$8:$AG$108,12,TRUE)+VLOOKUP(D101,'3'!$U$8:$AG$108,13,TRUE))</f>
        <v>1.7112461114045772</v>
      </c>
      <c r="D101" s="21">
        <f t="shared" si="67"/>
        <v>0.44615384615384618</v>
      </c>
    </row>
    <row r="102" spans="2:4" x14ac:dyDescent="0.55000000000000004">
      <c r="B102" s="179">
        <f t="shared" ref="B102" si="100">IF(B100+0.005&gt;1,1,B100+0.005)</f>
        <v>0.44182345548641971</v>
      </c>
      <c r="C102" s="145">
        <f t="shared" ref="C102" si="101">IF(D102="","",$C$4)</f>
        <v>1</v>
      </c>
      <c r="D102" s="21">
        <f t="shared" si="67"/>
        <v>0.44615384615384618</v>
      </c>
    </row>
    <row r="103" spans="2:4" x14ac:dyDescent="0.55000000000000004">
      <c r="B103" s="179">
        <f t="shared" si="69"/>
        <v>0.44182345548641971</v>
      </c>
      <c r="C103" s="145">
        <f>IF(D103="","",B103*VLOOKUP(D103,'3'!$U$8:$AG$108,12,TRUE)+VLOOKUP(D103,'3'!$U$8:$AG$108,13,TRUE))</f>
        <v>1.7106383930835114</v>
      </c>
      <c r="D103" s="21">
        <f t="shared" si="67"/>
        <v>0.44615384615384618</v>
      </c>
    </row>
    <row r="104" spans="2:4" x14ac:dyDescent="0.55000000000000004">
      <c r="B104" s="179">
        <f t="shared" ref="B104" si="102">IF(B102+0.005&gt;1,1,B102+0.005)</f>
        <v>0.44682345548641972</v>
      </c>
      <c r="C104" s="145">
        <f t="shared" ref="C104" si="103">IF(D104="","",$C$4)</f>
        <v>1</v>
      </c>
      <c r="D104" s="21">
        <f t="shared" si="67"/>
        <v>0.46153846153846156</v>
      </c>
    </row>
    <row r="105" spans="2:4" x14ac:dyDescent="0.55000000000000004">
      <c r="B105" s="179">
        <f t="shared" si="69"/>
        <v>0.44682345548641972</v>
      </c>
      <c r="C105" s="145">
        <f>IF(D105="","",B105*VLOOKUP(D105,'3'!$U$8:$AG$108,12,TRUE)+VLOOKUP(D105,'3'!$U$8:$AG$108,13,TRUE))</f>
        <v>1.7100306747624454</v>
      </c>
      <c r="D105" s="21">
        <f t="shared" si="67"/>
        <v>0.46153846153846156</v>
      </c>
    </row>
    <row r="106" spans="2:4" x14ac:dyDescent="0.55000000000000004">
      <c r="B106" s="179">
        <f t="shared" ref="B106" si="104">IF(B104+0.005&gt;1,1,B104+0.005)</f>
        <v>0.45182345548641972</v>
      </c>
      <c r="C106" s="145">
        <f t="shared" ref="C106" si="105">IF(D106="","",$C$4)</f>
        <v>1</v>
      </c>
      <c r="D106" s="21">
        <f t="shared" si="67"/>
        <v>0.46153846153846156</v>
      </c>
    </row>
    <row r="107" spans="2:4" x14ac:dyDescent="0.55000000000000004">
      <c r="B107" s="179">
        <f t="shared" si="69"/>
        <v>0.45182345548641972</v>
      </c>
      <c r="C107" s="145">
        <f>IF(D107="","",B107*VLOOKUP(D107,'3'!$U$8:$AG$108,12,TRUE)+VLOOKUP(D107,'3'!$U$8:$AG$108,13,TRUE))</f>
        <v>1.7094229564413792</v>
      </c>
      <c r="D107" s="21">
        <f t="shared" si="67"/>
        <v>0.46153846153846156</v>
      </c>
    </row>
    <row r="108" spans="2:4" x14ac:dyDescent="0.55000000000000004">
      <c r="B108" s="179">
        <f t="shared" ref="B108" si="106">IF(B106+0.005&gt;1,1,B106+0.005)</f>
        <v>0.45682345548641973</v>
      </c>
      <c r="C108" s="145">
        <f t="shared" ref="C108" si="107">IF(D108="","",$C$4)</f>
        <v>1</v>
      </c>
      <c r="D108" s="21">
        <f t="shared" si="67"/>
        <v>0.46153846153846156</v>
      </c>
    </row>
    <row r="109" spans="2:4" x14ac:dyDescent="0.55000000000000004">
      <c r="B109" s="179">
        <f t="shared" si="69"/>
        <v>0.45682345548641973</v>
      </c>
      <c r="C109" s="145">
        <f>IF(D109="","",B109*VLOOKUP(D109,'3'!$U$8:$AG$108,12,TRUE)+VLOOKUP(D109,'3'!$U$8:$AG$108,13,TRUE))</f>
        <v>1.7088152381203132</v>
      </c>
      <c r="D109" s="21">
        <f t="shared" si="67"/>
        <v>0.46153846153846156</v>
      </c>
    </row>
    <row r="110" spans="2:4" x14ac:dyDescent="0.55000000000000004">
      <c r="B110" s="179">
        <f t="shared" ref="B110" si="108">IF(B108+0.005&gt;1,1,B108+0.005)</f>
        <v>0.46182345548641973</v>
      </c>
      <c r="C110" s="145">
        <f t="shared" ref="C110" si="109">IF(D110="","",$C$4)</f>
        <v>1</v>
      </c>
      <c r="D110" s="21">
        <f t="shared" si="67"/>
        <v>0.47692307692307695</v>
      </c>
    </row>
    <row r="111" spans="2:4" x14ac:dyDescent="0.55000000000000004">
      <c r="B111" s="179">
        <f t="shared" si="69"/>
        <v>0.46182345548641973</v>
      </c>
      <c r="C111" s="145">
        <f>IF(D111="","",B111*VLOOKUP(D111,'3'!$U$8:$AG$108,12,TRUE)+VLOOKUP(D111,'3'!$U$8:$AG$108,13,TRUE))</f>
        <v>1.7081454985516735</v>
      </c>
      <c r="D111" s="21">
        <f t="shared" si="67"/>
        <v>0.47692307692307695</v>
      </c>
    </row>
    <row r="112" spans="2:4" x14ac:dyDescent="0.55000000000000004">
      <c r="B112" s="179">
        <f t="shared" ref="B112" si="110">IF(B110+0.005&gt;1,1,B110+0.005)</f>
        <v>0.46682345548641974</v>
      </c>
      <c r="C112" s="145">
        <f t="shared" ref="C112" si="111">IF(D112="","",$C$4)</f>
        <v>1</v>
      </c>
      <c r="D112" s="21">
        <f t="shared" si="67"/>
        <v>0.47692307692307695</v>
      </c>
    </row>
    <row r="113" spans="2:4" x14ac:dyDescent="0.55000000000000004">
      <c r="B113" s="179">
        <f t="shared" si="69"/>
        <v>0.46682345548641974</v>
      </c>
      <c r="C113" s="145">
        <f>IF(D113="","",B113*VLOOKUP(D113,'3'!$U$8:$AG$108,12,TRUE)+VLOOKUP(D113,'3'!$U$8:$AG$108,13,TRUE))</f>
        <v>1.7064496650615306</v>
      </c>
      <c r="D113" s="21">
        <f t="shared" si="67"/>
        <v>0.47692307692307695</v>
      </c>
    </row>
    <row r="114" spans="2:4" x14ac:dyDescent="0.55000000000000004">
      <c r="B114" s="179">
        <f t="shared" ref="B114" si="112">IF(B112+0.005&gt;1,1,B112+0.005)</f>
        <v>0.47182345548641974</v>
      </c>
      <c r="C114" s="145">
        <f t="shared" ref="C114" si="113">IF(D114="","",$C$4)</f>
        <v>1</v>
      </c>
      <c r="D114" s="21">
        <f t="shared" si="67"/>
        <v>0.47692307692307695</v>
      </c>
    </row>
    <row r="115" spans="2:4" x14ac:dyDescent="0.55000000000000004">
      <c r="B115" s="179">
        <f t="shared" si="69"/>
        <v>0.47182345548641974</v>
      </c>
      <c r="C115" s="145">
        <f>IF(D115="","",B115*VLOOKUP(D115,'3'!$U$8:$AG$108,12,TRUE)+VLOOKUP(D115,'3'!$U$8:$AG$108,13,TRUE))</f>
        <v>1.7047538315713879</v>
      </c>
      <c r="D115" s="21">
        <f t="shared" si="67"/>
        <v>0.47692307692307695</v>
      </c>
    </row>
    <row r="116" spans="2:4" x14ac:dyDescent="0.55000000000000004">
      <c r="B116" s="179">
        <f t="shared" ref="B116" si="114">IF(B114+0.005&gt;1,1,B114+0.005)</f>
        <v>0.47682345548641974</v>
      </c>
      <c r="C116" s="145">
        <f t="shared" ref="C116" si="115">IF(D116="","",$C$4)</f>
        <v>1</v>
      </c>
      <c r="D116" s="21">
        <f t="shared" si="67"/>
        <v>0.47692307692307695</v>
      </c>
    </row>
    <row r="117" spans="2:4" x14ac:dyDescent="0.55000000000000004">
      <c r="B117" s="179">
        <f t="shared" si="69"/>
        <v>0.47682345548641974</v>
      </c>
      <c r="C117" s="145">
        <f>IF(D117="","",B117*VLOOKUP(D117,'3'!$U$8:$AG$108,12,TRUE)+VLOOKUP(D117,'3'!$U$8:$AG$108,13,TRUE))</f>
        <v>1.703057998081245</v>
      </c>
      <c r="D117" s="21">
        <f t="shared" si="67"/>
        <v>0.47692307692307695</v>
      </c>
    </row>
    <row r="118" spans="2:4" x14ac:dyDescent="0.55000000000000004">
      <c r="B118" s="179">
        <f t="shared" ref="B118" si="116">IF(B116+0.005&gt;1,1,B116+0.005)</f>
        <v>0.48182345548641975</v>
      </c>
      <c r="C118" s="145">
        <f t="shared" ref="C118" si="117">IF(D118="","",$C$4)</f>
        <v>1</v>
      </c>
      <c r="D118" s="21">
        <f t="shared" si="67"/>
        <v>0.49230769230769234</v>
      </c>
    </row>
    <row r="119" spans="2:4" x14ac:dyDescent="0.55000000000000004">
      <c r="B119" s="179">
        <f t="shared" si="69"/>
        <v>0.48182345548641975</v>
      </c>
      <c r="C119" s="145">
        <f>IF(D119="","",B119*VLOOKUP(D119,'3'!$U$8:$AG$108,12,TRUE)+VLOOKUP(D119,'3'!$U$8:$AG$108,13,TRUE))</f>
        <v>1.7013621645911021</v>
      </c>
      <c r="D119" s="21">
        <f t="shared" si="67"/>
        <v>0.49230769230769234</v>
      </c>
    </row>
    <row r="120" spans="2:4" x14ac:dyDescent="0.55000000000000004">
      <c r="B120" s="179">
        <f t="shared" ref="B120" si="118">IF(B118+0.005&gt;1,1,B118+0.005)</f>
        <v>0.48682345548641975</v>
      </c>
      <c r="C120" s="145">
        <f t="shared" ref="C120" si="119">IF(D120="","",$C$4)</f>
        <v>1</v>
      </c>
      <c r="D120" s="21">
        <f t="shared" si="67"/>
        <v>0.49230769230769234</v>
      </c>
    </row>
    <row r="121" spans="2:4" x14ac:dyDescent="0.55000000000000004">
      <c r="B121" s="179">
        <f t="shared" si="69"/>
        <v>0.48682345548641975</v>
      </c>
      <c r="C121" s="145">
        <f>IF(D121="","",B121*VLOOKUP(D121,'3'!$U$8:$AG$108,12,TRUE)+VLOOKUP(D121,'3'!$U$8:$AG$108,13,TRUE))</f>
        <v>1.699666331100959</v>
      </c>
      <c r="D121" s="21">
        <f t="shared" si="67"/>
        <v>0.49230769230769234</v>
      </c>
    </row>
    <row r="122" spans="2:4" x14ac:dyDescent="0.55000000000000004">
      <c r="B122" s="179">
        <f t="shared" ref="B122" si="120">IF(B120+0.005&gt;1,1,B120+0.005)</f>
        <v>0.49182345548641976</v>
      </c>
      <c r="C122" s="145">
        <f t="shared" ref="C122" si="121">IF(D122="","",$C$4)</f>
        <v>1</v>
      </c>
      <c r="D122" s="21">
        <f t="shared" si="67"/>
        <v>0.49230769230769234</v>
      </c>
    </row>
    <row r="123" spans="2:4" x14ac:dyDescent="0.55000000000000004">
      <c r="B123" s="179">
        <f t="shared" si="69"/>
        <v>0.49182345548641976</v>
      </c>
      <c r="C123" s="145">
        <f>IF(D123="","",B123*VLOOKUP(D123,'3'!$U$8:$AG$108,12,TRUE)+VLOOKUP(D123,'3'!$U$8:$AG$108,13,TRUE))</f>
        <v>1.6979704976108159</v>
      </c>
      <c r="D123" s="21">
        <f t="shared" si="67"/>
        <v>0.49230769230769234</v>
      </c>
    </row>
    <row r="124" spans="2:4" x14ac:dyDescent="0.55000000000000004">
      <c r="B124" s="179">
        <f t="shared" ref="B124" si="122">IF(B122+0.005&gt;1,1,B122+0.005)</f>
        <v>0.49682345548641976</v>
      </c>
      <c r="C124" s="145">
        <f t="shared" ref="C124" si="123">IF(D124="","",$C$4)</f>
        <v>1</v>
      </c>
      <c r="D124" s="21">
        <f t="shared" si="67"/>
        <v>0.50769230769230766</v>
      </c>
    </row>
    <row r="125" spans="2:4" x14ac:dyDescent="0.55000000000000004">
      <c r="B125" s="179">
        <f t="shared" si="69"/>
        <v>0.49682345548641976</v>
      </c>
      <c r="C125" s="145">
        <f>IF(D125="","",B125*VLOOKUP(D125,'3'!$U$8:$AG$108,12,TRUE)+VLOOKUP(D125,'3'!$U$8:$AG$108,13,TRUE))</f>
        <v>1.6962746641206725</v>
      </c>
      <c r="D125" s="21">
        <f t="shared" si="67"/>
        <v>0.50769230769230766</v>
      </c>
    </row>
    <row r="126" spans="2:4" x14ac:dyDescent="0.55000000000000004">
      <c r="B126" s="179">
        <f t="shared" ref="B126" si="124">IF(B124+0.005&gt;1,1,B124+0.005)</f>
        <v>0.50182345548641971</v>
      </c>
      <c r="C126" s="145">
        <f t="shared" ref="C126" si="125">IF(D126="","",$C$4)</f>
        <v>1</v>
      </c>
      <c r="D126" s="21">
        <f t="shared" si="67"/>
        <v>0.50769230769230766</v>
      </c>
    </row>
    <row r="127" spans="2:4" x14ac:dyDescent="0.55000000000000004">
      <c r="B127" s="179">
        <f t="shared" si="69"/>
        <v>0.50182345548641971</v>
      </c>
      <c r="C127" s="145">
        <f>IF(D127="","",B127*VLOOKUP(D127,'3'!$U$8:$AG$108,12,TRUE)+VLOOKUP(D127,'3'!$U$8:$AG$108,13,TRUE))</f>
        <v>1.6945788306305294</v>
      </c>
      <c r="D127" s="21">
        <f t="shared" si="67"/>
        <v>0.50769230769230766</v>
      </c>
    </row>
    <row r="128" spans="2:4" x14ac:dyDescent="0.55000000000000004">
      <c r="B128" s="179">
        <f t="shared" ref="B128" si="126">IF(B126+0.005&gt;1,1,B126+0.005)</f>
        <v>0.50682345548641972</v>
      </c>
      <c r="C128" s="145">
        <f t="shared" ref="C128" si="127">IF(D128="","",$C$4)</f>
        <v>1</v>
      </c>
      <c r="D128" s="21">
        <f t="shared" si="67"/>
        <v>0.50769230769230766</v>
      </c>
    </row>
    <row r="129" spans="2:4" x14ac:dyDescent="0.55000000000000004">
      <c r="B129" s="179">
        <f t="shared" si="69"/>
        <v>0.50682345548641972</v>
      </c>
      <c r="C129" s="145">
        <f>IF(D129="","",B129*VLOOKUP(D129,'3'!$U$8:$AG$108,12,TRUE)+VLOOKUP(D129,'3'!$U$8:$AG$108,13,TRUE))</f>
        <v>1.692882997140386</v>
      </c>
      <c r="D129" s="21">
        <f t="shared" si="67"/>
        <v>0.50769230769230766</v>
      </c>
    </row>
    <row r="130" spans="2:4" x14ac:dyDescent="0.55000000000000004">
      <c r="B130" s="179">
        <f t="shared" ref="B130" si="128">IF(B128+0.005&gt;1,1,B128+0.005)</f>
        <v>0.51182345548641972</v>
      </c>
      <c r="C130" s="145">
        <f t="shared" ref="C130" si="129">IF(D130="","",$C$4)</f>
        <v>1</v>
      </c>
      <c r="D130" s="21">
        <f t="shared" si="67"/>
        <v>0.52307692307692311</v>
      </c>
    </row>
    <row r="131" spans="2:4" x14ac:dyDescent="0.55000000000000004">
      <c r="B131" s="179">
        <f t="shared" si="69"/>
        <v>0.51182345548641972</v>
      </c>
      <c r="C131" s="145">
        <f>IF(D131="","",B131*VLOOKUP(D131,'3'!$U$8:$AG$108,12,TRUE)+VLOOKUP(D131,'3'!$U$8:$AG$108,13,TRUE))</f>
        <v>1.6911871636502422</v>
      </c>
      <c r="D131" s="21">
        <f t="shared" si="67"/>
        <v>0.52307692307692311</v>
      </c>
    </row>
    <row r="132" spans="2:4" x14ac:dyDescent="0.55000000000000004">
      <c r="B132" s="179">
        <f t="shared" ref="B132" si="130">IF(B130+0.005&gt;1,1,B130+0.005)</f>
        <v>0.51682345548641972</v>
      </c>
      <c r="C132" s="145">
        <f t="shared" ref="C132" si="131">IF(D132="","",$C$4)</f>
        <v>1</v>
      </c>
      <c r="D132" s="21">
        <f t="shared" si="67"/>
        <v>0.52307692307692311</v>
      </c>
    </row>
    <row r="133" spans="2:4" x14ac:dyDescent="0.55000000000000004">
      <c r="B133" s="179">
        <f t="shared" si="69"/>
        <v>0.51682345548641972</v>
      </c>
      <c r="C133" s="145">
        <f>IF(D133="","",B133*VLOOKUP(D133,'3'!$U$8:$AG$108,12,TRUE)+VLOOKUP(D133,'3'!$U$8:$AG$108,13,TRUE))</f>
        <v>1.6894913301600987</v>
      </c>
      <c r="D133" s="21">
        <f t="shared" si="67"/>
        <v>0.52307692307692311</v>
      </c>
    </row>
    <row r="134" spans="2:4" x14ac:dyDescent="0.55000000000000004">
      <c r="B134" s="179">
        <f t="shared" ref="B134" si="132">IF(B132+0.005&gt;1,1,B132+0.005)</f>
        <v>0.52182345548641973</v>
      </c>
      <c r="C134" s="145">
        <f t="shared" ref="C134" si="133">IF(D134="","",$C$4)</f>
        <v>1</v>
      </c>
      <c r="D134" s="21">
        <f t="shared" ref="D134:D197" si="134">IFERROR(INDEX($I$4:$I$79, SUMPRODUCT(--(B134&lt;=$H$4:$H$79), --(B134&gt;=$G$4:$G$79),ROW($A$1:$A$76))),"")</f>
        <v>0.52307692307692311</v>
      </c>
    </row>
    <row r="135" spans="2:4" x14ac:dyDescent="0.55000000000000004">
      <c r="B135" s="179">
        <f t="shared" ref="B135:B197" si="135">B134</f>
        <v>0.52182345548641973</v>
      </c>
      <c r="C135" s="145">
        <f>IF(D135="","",B135*VLOOKUP(D135,'3'!$U$8:$AG$108,12,TRUE)+VLOOKUP(D135,'3'!$U$8:$AG$108,13,TRUE))</f>
        <v>1.6877954966699549</v>
      </c>
      <c r="D135" s="21">
        <f t="shared" si="134"/>
        <v>0.52307692307692311</v>
      </c>
    </row>
    <row r="136" spans="2:4" x14ac:dyDescent="0.55000000000000004">
      <c r="B136" s="179">
        <f t="shared" ref="B136" si="136">IF(B134+0.005&gt;1,1,B134+0.005)</f>
        <v>0.52682345548641973</v>
      </c>
      <c r="C136" s="145">
        <f t="shared" ref="C136" si="137">IF(D136="","",$C$4)</f>
        <v>1</v>
      </c>
      <c r="D136" s="21">
        <f t="shared" si="134"/>
        <v>0.53846153846153855</v>
      </c>
    </row>
    <row r="137" spans="2:4" x14ac:dyDescent="0.55000000000000004">
      <c r="B137" s="179">
        <f t="shared" si="135"/>
        <v>0.52682345548641973</v>
      </c>
      <c r="C137" s="145">
        <f>IF(D137="","",B137*VLOOKUP(D137,'3'!$U$8:$AG$108,12,TRUE)+VLOOKUP(D137,'3'!$U$8:$AG$108,13,TRUE))</f>
        <v>1.6860996631798111</v>
      </c>
      <c r="D137" s="21">
        <f t="shared" si="134"/>
        <v>0.53846153846153855</v>
      </c>
    </row>
    <row r="138" spans="2:4" x14ac:dyDescent="0.55000000000000004">
      <c r="B138" s="179">
        <f t="shared" ref="B138" si="138">IF(B136+0.005&gt;1,1,B136+0.005)</f>
        <v>0.53182345548641974</v>
      </c>
      <c r="C138" s="145">
        <f t="shared" ref="C138" si="139">IF(D138="","",$C$4)</f>
        <v>1</v>
      </c>
      <c r="D138" s="21">
        <f t="shared" si="134"/>
        <v>0.53846153846153855</v>
      </c>
    </row>
    <row r="139" spans="2:4" x14ac:dyDescent="0.55000000000000004">
      <c r="B139" s="179">
        <f t="shared" si="135"/>
        <v>0.53182345548641974</v>
      </c>
      <c r="C139" s="145">
        <f>IF(D139="","",B139*VLOOKUP(D139,'3'!$U$8:$AG$108,12,TRUE)+VLOOKUP(D139,'3'!$U$8:$AG$108,13,TRUE))</f>
        <v>1.6844038296896671</v>
      </c>
      <c r="D139" s="21">
        <f t="shared" si="134"/>
        <v>0.53846153846153855</v>
      </c>
    </row>
    <row r="140" spans="2:4" x14ac:dyDescent="0.55000000000000004">
      <c r="B140" s="179">
        <f t="shared" ref="B140" si="140">IF(B138+0.005&gt;1,1,B138+0.005)</f>
        <v>0.53682345548641974</v>
      </c>
      <c r="C140" s="145">
        <f t="shared" ref="C140" si="141">IF(D140="","",$C$4)</f>
        <v>1</v>
      </c>
      <c r="D140" s="21">
        <f t="shared" si="134"/>
        <v>0.53846153846153855</v>
      </c>
    </row>
    <row r="141" spans="2:4" x14ac:dyDescent="0.55000000000000004">
      <c r="B141" s="179">
        <f t="shared" si="135"/>
        <v>0.53682345548641974</v>
      </c>
      <c r="C141" s="145">
        <f>IF(D141="","",B141*VLOOKUP(D141,'3'!$U$8:$AG$108,12,TRUE)+VLOOKUP(D141,'3'!$U$8:$AG$108,13,TRUE))</f>
        <v>1.6827079961995233</v>
      </c>
      <c r="D141" s="21">
        <f t="shared" si="134"/>
        <v>0.53846153846153855</v>
      </c>
    </row>
    <row r="142" spans="2:4" x14ac:dyDescent="0.55000000000000004">
      <c r="B142" s="179">
        <f t="shared" ref="B142" si="142">IF(B140+0.005&gt;1,1,B140+0.005)</f>
        <v>0.54182345548641975</v>
      </c>
      <c r="C142" s="145">
        <f t="shared" ref="C142" si="143">IF(D142="","",$C$4)</f>
        <v>1</v>
      </c>
      <c r="D142" s="21">
        <f t="shared" si="134"/>
        <v>0.55384615384615388</v>
      </c>
    </row>
    <row r="143" spans="2:4" x14ac:dyDescent="0.55000000000000004">
      <c r="B143" s="179">
        <f t="shared" si="135"/>
        <v>0.54182345548641975</v>
      </c>
      <c r="C143" s="145">
        <f>IF(D143="","",B143*VLOOKUP(D143,'3'!$U$8:$AG$108,12,TRUE)+VLOOKUP(D143,'3'!$U$8:$AG$108,13,TRUE))</f>
        <v>1.6803886984725929</v>
      </c>
      <c r="D143" s="21">
        <f t="shared" si="134"/>
        <v>0.55384615384615388</v>
      </c>
    </row>
    <row r="144" spans="2:4" x14ac:dyDescent="0.55000000000000004">
      <c r="B144" s="179">
        <f t="shared" ref="B144" si="144">IF(B142+0.005&gt;1,1,B142+0.005)</f>
        <v>0.54682345548641975</v>
      </c>
      <c r="C144" s="145">
        <f t="shared" ref="C144" si="145">IF(D144="","",$C$4)</f>
        <v>1</v>
      </c>
      <c r="D144" s="21">
        <f t="shared" si="134"/>
        <v>0.55384615384615388</v>
      </c>
    </row>
    <row r="145" spans="2:4" x14ac:dyDescent="0.55000000000000004">
      <c r="B145" s="179">
        <f t="shared" si="135"/>
        <v>0.54682345548641975</v>
      </c>
      <c r="C145" s="145">
        <f>IF(D145="","",B145*VLOOKUP(D145,'3'!$U$8:$AG$108,12,TRUE)+VLOOKUP(D145,'3'!$U$8:$AG$108,13,TRUE))</f>
        <v>1.6777656198538922</v>
      </c>
      <c r="D145" s="21">
        <f t="shared" si="134"/>
        <v>0.55384615384615388</v>
      </c>
    </row>
    <row r="146" spans="2:4" x14ac:dyDescent="0.55000000000000004">
      <c r="B146" s="179">
        <f t="shared" ref="B146" si="146">IF(B144+0.005&gt;1,1,B144+0.005)</f>
        <v>0.55182345548641976</v>
      </c>
      <c r="C146" s="145">
        <f t="shared" ref="C146" si="147">IF(D146="","",$C$4)</f>
        <v>1</v>
      </c>
      <c r="D146" s="21">
        <f t="shared" si="134"/>
        <v>0.55384615384615388</v>
      </c>
    </row>
    <row r="147" spans="2:4" x14ac:dyDescent="0.55000000000000004">
      <c r="B147" s="179">
        <f t="shared" si="135"/>
        <v>0.55182345548641976</v>
      </c>
      <c r="C147" s="145">
        <f>IF(D147="","",B147*VLOOKUP(D147,'3'!$U$8:$AG$108,12,TRUE)+VLOOKUP(D147,'3'!$U$8:$AG$108,13,TRUE))</f>
        <v>1.6751425412351917</v>
      </c>
      <c r="D147" s="21">
        <f t="shared" si="134"/>
        <v>0.55384615384615388</v>
      </c>
    </row>
    <row r="148" spans="2:4" x14ac:dyDescent="0.55000000000000004">
      <c r="B148" s="179">
        <f t="shared" ref="B148" si="148">IF(B146+0.005&gt;1,1,B146+0.005)</f>
        <v>0.55682345548641976</v>
      </c>
      <c r="C148" s="145">
        <f t="shared" ref="C148" si="149">IF(D148="","",$C$4)</f>
        <v>1</v>
      </c>
      <c r="D148" s="21">
        <f t="shared" si="134"/>
        <v>0.56923076923076921</v>
      </c>
    </row>
    <row r="149" spans="2:4" x14ac:dyDescent="0.55000000000000004">
      <c r="B149" s="179">
        <f t="shared" si="135"/>
        <v>0.55682345548641976</v>
      </c>
      <c r="C149" s="145">
        <f>IF(D149="","",B149*VLOOKUP(D149,'3'!$U$8:$AG$108,12,TRUE)+VLOOKUP(D149,'3'!$U$8:$AG$108,13,TRUE))</f>
        <v>1.672519462616491</v>
      </c>
      <c r="D149" s="21">
        <f t="shared" si="134"/>
        <v>0.56923076923076921</v>
      </c>
    </row>
    <row r="150" spans="2:4" x14ac:dyDescent="0.55000000000000004">
      <c r="B150" s="179">
        <f t="shared" ref="B150" si="150">IF(B148+0.005&gt;1,1,B148+0.005)</f>
        <v>0.56182345548641976</v>
      </c>
      <c r="C150" s="145">
        <f t="shared" ref="C150" si="151">IF(D150="","",$C$4)</f>
        <v>1</v>
      </c>
      <c r="D150" s="21">
        <f t="shared" si="134"/>
        <v>0.56923076923076921</v>
      </c>
    </row>
    <row r="151" spans="2:4" x14ac:dyDescent="0.55000000000000004">
      <c r="B151" s="179">
        <f t="shared" si="135"/>
        <v>0.56182345548641976</v>
      </c>
      <c r="C151" s="145">
        <f>IF(D151="","",B151*VLOOKUP(D151,'3'!$U$8:$AG$108,12,TRUE)+VLOOKUP(D151,'3'!$U$8:$AG$108,13,TRUE))</f>
        <v>1.6698963839977903</v>
      </c>
      <c r="D151" s="21">
        <f t="shared" si="134"/>
        <v>0.56923076923076921</v>
      </c>
    </row>
    <row r="152" spans="2:4" x14ac:dyDescent="0.55000000000000004">
      <c r="B152" s="179">
        <f t="shared" ref="B152" si="152">IF(B150+0.005&gt;1,1,B150+0.005)</f>
        <v>0.56682345548641977</v>
      </c>
      <c r="C152" s="145">
        <f t="shared" ref="C152" si="153">IF(D152="","",$C$4)</f>
        <v>1</v>
      </c>
      <c r="D152" s="21">
        <f t="shared" si="134"/>
        <v>0.56923076923076921</v>
      </c>
    </row>
    <row r="153" spans="2:4" x14ac:dyDescent="0.55000000000000004">
      <c r="B153" s="179">
        <f t="shared" si="135"/>
        <v>0.56682345548641977</v>
      </c>
      <c r="C153" s="145">
        <f>IF(D153="","",B153*VLOOKUP(D153,'3'!$U$8:$AG$108,12,TRUE)+VLOOKUP(D153,'3'!$U$8:$AG$108,13,TRUE))</f>
        <v>1.6672733053790898</v>
      </c>
      <c r="D153" s="21">
        <f t="shared" si="134"/>
        <v>0.56923076923076921</v>
      </c>
    </row>
    <row r="154" spans="2:4" x14ac:dyDescent="0.55000000000000004">
      <c r="B154" s="179">
        <f t="shared" ref="B154" si="154">IF(B152+0.005&gt;1,1,B152+0.005)</f>
        <v>0.57182345548641977</v>
      </c>
      <c r="C154" s="145">
        <f t="shared" ref="C154" si="155">IF(D154="","",$C$4)</f>
        <v>1</v>
      </c>
      <c r="D154" s="21">
        <f t="shared" si="134"/>
        <v>0.58461538461538465</v>
      </c>
    </row>
    <row r="155" spans="2:4" x14ac:dyDescent="0.55000000000000004">
      <c r="B155" s="179">
        <f t="shared" si="135"/>
        <v>0.57182345548641977</v>
      </c>
      <c r="C155" s="145">
        <f>IF(D155="","",B155*VLOOKUP(D155,'3'!$U$8:$AG$108,12,TRUE)+VLOOKUP(D155,'3'!$U$8:$AG$108,13,TRUE))</f>
        <v>1.6646502267603889</v>
      </c>
      <c r="D155" s="21">
        <f t="shared" si="134"/>
        <v>0.58461538461538465</v>
      </c>
    </row>
    <row r="156" spans="2:4" x14ac:dyDescent="0.55000000000000004">
      <c r="B156" s="179">
        <f t="shared" ref="B156" si="156">IF(B154+0.005&gt;1,1,B154+0.005)</f>
        <v>0.57682345548641978</v>
      </c>
      <c r="C156" s="145">
        <f t="shared" ref="C156" si="157">IF(D156="","",$C$4)</f>
        <v>1</v>
      </c>
      <c r="D156" s="21">
        <f t="shared" si="134"/>
        <v>0.58461538461538465</v>
      </c>
    </row>
    <row r="157" spans="2:4" x14ac:dyDescent="0.55000000000000004">
      <c r="B157" s="179">
        <f t="shared" si="135"/>
        <v>0.57682345548641978</v>
      </c>
      <c r="C157" s="145">
        <f>IF(D157="","",B157*VLOOKUP(D157,'3'!$U$8:$AG$108,12,TRUE)+VLOOKUP(D157,'3'!$U$8:$AG$108,13,TRUE))</f>
        <v>1.6620271481416879</v>
      </c>
      <c r="D157" s="21">
        <f t="shared" si="134"/>
        <v>0.58461538461538465</v>
      </c>
    </row>
    <row r="158" spans="2:4" x14ac:dyDescent="0.55000000000000004">
      <c r="B158" s="179">
        <f t="shared" ref="B158" si="158">IF(B156+0.005&gt;1,1,B156+0.005)</f>
        <v>0.58182345548641978</v>
      </c>
      <c r="C158" s="145">
        <f t="shared" ref="C158" si="159">IF(D158="","",$C$4)</f>
        <v>1</v>
      </c>
      <c r="D158" s="21">
        <f t="shared" si="134"/>
        <v>0.58461538461538465</v>
      </c>
    </row>
    <row r="159" spans="2:4" x14ac:dyDescent="0.55000000000000004">
      <c r="B159" s="179">
        <f t="shared" si="135"/>
        <v>0.58182345548641978</v>
      </c>
      <c r="C159" s="145">
        <f>IF(D159="","",B159*VLOOKUP(D159,'3'!$U$8:$AG$108,12,TRUE)+VLOOKUP(D159,'3'!$U$8:$AG$108,13,TRUE))</f>
        <v>1.6594040695229872</v>
      </c>
      <c r="D159" s="21">
        <f t="shared" si="134"/>
        <v>0.58461538461538465</v>
      </c>
    </row>
    <row r="160" spans="2:4" x14ac:dyDescent="0.55000000000000004">
      <c r="B160" s="179">
        <f t="shared" ref="B160" si="160">IF(B158+0.005&gt;1,1,B158+0.005)</f>
        <v>0.58682345548641979</v>
      </c>
      <c r="C160" s="145">
        <f t="shared" ref="C160" si="161">IF(D160="","",$C$4)</f>
        <v>1</v>
      </c>
      <c r="D160" s="21">
        <f t="shared" si="134"/>
        <v>0.60000000000000009</v>
      </c>
    </row>
    <row r="161" spans="2:4" x14ac:dyDescent="0.55000000000000004">
      <c r="B161" s="179">
        <f t="shared" si="135"/>
        <v>0.58682345548641979</v>
      </c>
      <c r="C161" s="145">
        <f>IF(D161="","",B161*VLOOKUP(D161,'3'!$U$8:$AG$108,12,TRUE)+VLOOKUP(D161,'3'!$U$8:$AG$108,13,TRUE))</f>
        <v>1.6567809909042863</v>
      </c>
      <c r="D161" s="21">
        <f t="shared" si="134"/>
        <v>0.60000000000000009</v>
      </c>
    </row>
    <row r="162" spans="2:4" x14ac:dyDescent="0.55000000000000004">
      <c r="B162" s="179">
        <f t="shared" ref="B162" si="162">IF(B160+0.005&gt;1,1,B160+0.005)</f>
        <v>0.59182345548641979</v>
      </c>
      <c r="C162" s="145">
        <f t="shared" ref="C162" si="163">IF(D162="","",$C$4)</f>
        <v>1</v>
      </c>
      <c r="D162" s="21">
        <f t="shared" si="134"/>
        <v>0.60000000000000009</v>
      </c>
    </row>
    <row r="163" spans="2:4" x14ac:dyDescent="0.55000000000000004">
      <c r="B163" s="179">
        <f t="shared" si="135"/>
        <v>0.59182345548641979</v>
      </c>
      <c r="C163" s="145">
        <f>IF(D163="","",B163*VLOOKUP(D163,'3'!$U$8:$AG$108,12,TRUE)+VLOOKUP(D163,'3'!$U$8:$AG$108,13,TRUE))</f>
        <v>1.6541579122855854</v>
      </c>
      <c r="D163" s="21">
        <f t="shared" si="134"/>
        <v>0.60000000000000009</v>
      </c>
    </row>
    <row r="164" spans="2:4" x14ac:dyDescent="0.55000000000000004">
      <c r="B164" s="179">
        <f t="shared" ref="B164" si="164">IF(B162+0.005&gt;1,1,B162+0.005)</f>
        <v>0.5968234554864198</v>
      </c>
      <c r="C164" s="145">
        <f t="shared" ref="C164" si="165">IF(D164="","",$C$4)</f>
        <v>1</v>
      </c>
      <c r="D164" s="21">
        <f t="shared" si="134"/>
        <v>0.60000000000000009</v>
      </c>
    </row>
    <row r="165" spans="2:4" x14ac:dyDescent="0.55000000000000004">
      <c r="B165" s="179">
        <f t="shared" si="135"/>
        <v>0.5968234554864198</v>
      </c>
      <c r="C165" s="145">
        <f>IF(D165="","",B165*VLOOKUP(D165,'3'!$U$8:$AG$108,12,TRUE)+VLOOKUP(D165,'3'!$U$8:$AG$108,13,TRUE))</f>
        <v>1.6515348336668845</v>
      </c>
      <c r="D165" s="21">
        <f t="shared" si="134"/>
        <v>0.60000000000000009</v>
      </c>
    </row>
    <row r="166" spans="2:4" x14ac:dyDescent="0.55000000000000004">
      <c r="B166" s="179">
        <f t="shared" ref="B166" si="166">IF(B164+0.005&gt;1,1,B164+0.005)</f>
        <v>0.6018234554864198</v>
      </c>
      <c r="C166" s="145">
        <f t="shared" ref="C166" si="167">IF(D166="","",$C$4)</f>
        <v>1</v>
      </c>
      <c r="D166" s="21">
        <f t="shared" si="134"/>
        <v>0.61538461538461542</v>
      </c>
    </row>
    <row r="167" spans="2:4" x14ac:dyDescent="0.55000000000000004">
      <c r="B167" s="179">
        <f t="shared" si="135"/>
        <v>0.6018234554864198</v>
      </c>
      <c r="C167" s="145">
        <f>IF(D167="","",B167*VLOOKUP(D167,'3'!$U$8:$AG$108,12,TRUE)+VLOOKUP(D167,'3'!$U$8:$AG$108,13,TRUE))</f>
        <v>1.6489117550481833</v>
      </c>
      <c r="D167" s="21">
        <f t="shared" si="134"/>
        <v>0.61538461538461542</v>
      </c>
    </row>
    <row r="168" spans="2:4" x14ac:dyDescent="0.55000000000000004">
      <c r="B168" s="179">
        <f t="shared" ref="B168" si="168">IF(B166+0.005&gt;1,1,B166+0.005)</f>
        <v>0.6068234554864198</v>
      </c>
      <c r="C168" s="145">
        <f t="shared" ref="C168" si="169">IF(D168="","",$C$4)</f>
        <v>1</v>
      </c>
      <c r="D168" s="21">
        <f t="shared" si="134"/>
        <v>0.61538461538461542</v>
      </c>
    </row>
    <row r="169" spans="2:4" x14ac:dyDescent="0.55000000000000004">
      <c r="B169" s="179">
        <f t="shared" si="135"/>
        <v>0.6068234554864198</v>
      </c>
      <c r="C169" s="145">
        <f>IF(D169="","",B169*VLOOKUP(D169,'3'!$U$8:$AG$108,12,TRUE)+VLOOKUP(D169,'3'!$U$8:$AG$108,13,TRUE))</f>
        <v>1.6462886764294822</v>
      </c>
      <c r="D169" s="21">
        <f t="shared" si="134"/>
        <v>0.61538461538461542</v>
      </c>
    </row>
    <row r="170" spans="2:4" x14ac:dyDescent="0.55000000000000004">
      <c r="B170" s="179">
        <f t="shared" ref="B170" si="170">IF(B168+0.005&gt;1,1,B168+0.005)</f>
        <v>0.61182345548641981</v>
      </c>
      <c r="C170" s="145">
        <f t="shared" ref="C170" si="171">IF(D170="","",$C$4)</f>
        <v>1</v>
      </c>
      <c r="D170" s="21">
        <f t="shared" si="134"/>
        <v>0.61538461538461542</v>
      </c>
    </row>
    <row r="171" spans="2:4" x14ac:dyDescent="0.55000000000000004">
      <c r="B171" s="179">
        <f t="shared" si="135"/>
        <v>0.61182345548641981</v>
      </c>
      <c r="C171" s="145">
        <f>IF(D171="","",B171*VLOOKUP(D171,'3'!$U$8:$AG$108,12,TRUE)+VLOOKUP(D171,'3'!$U$8:$AG$108,13,TRUE))</f>
        <v>1.6436655978107808</v>
      </c>
      <c r="D171" s="21">
        <f t="shared" si="134"/>
        <v>0.61538461538461542</v>
      </c>
    </row>
    <row r="172" spans="2:4" x14ac:dyDescent="0.55000000000000004">
      <c r="B172" s="179">
        <f t="shared" ref="B172" si="172">IF(B170+0.005&gt;1,1,B170+0.005)</f>
        <v>0.61682345548641981</v>
      </c>
      <c r="C172" s="145">
        <f t="shared" ref="C172" si="173">IF(D172="","",$C$4)</f>
        <v>1</v>
      </c>
      <c r="D172" s="21">
        <f t="shared" si="134"/>
        <v>0.63076923076923075</v>
      </c>
    </row>
    <row r="173" spans="2:4" x14ac:dyDescent="0.55000000000000004">
      <c r="B173" s="179">
        <f t="shared" si="135"/>
        <v>0.61682345548641981</v>
      </c>
      <c r="C173" s="145">
        <f>IF(D173="","",B173*VLOOKUP(D173,'3'!$U$8:$AG$108,12,TRUE)+VLOOKUP(D173,'3'!$U$8:$AG$108,13,TRUE))</f>
        <v>1.6410425191920797</v>
      </c>
      <c r="D173" s="21">
        <f t="shared" si="134"/>
        <v>0.63076923076923075</v>
      </c>
    </row>
    <row r="174" spans="2:4" x14ac:dyDescent="0.55000000000000004">
      <c r="B174" s="179">
        <f t="shared" ref="B174" si="174">IF(B172+0.005&gt;1,1,B172+0.005)</f>
        <v>0.62182345548641982</v>
      </c>
      <c r="C174" s="145">
        <f t="shared" ref="C174" si="175">IF(D174="","",$C$4)</f>
        <v>1</v>
      </c>
      <c r="D174" s="21">
        <f t="shared" si="134"/>
        <v>0.63076923076923075</v>
      </c>
    </row>
    <row r="175" spans="2:4" x14ac:dyDescent="0.55000000000000004">
      <c r="B175" s="179">
        <f t="shared" si="135"/>
        <v>0.62182345548641982</v>
      </c>
      <c r="C175" s="145">
        <f>IF(D175="","",B175*VLOOKUP(D175,'3'!$U$8:$AG$108,12,TRUE)+VLOOKUP(D175,'3'!$U$8:$AG$108,13,TRUE))</f>
        <v>1.6384194405733785</v>
      </c>
      <c r="D175" s="21">
        <f t="shared" si="134"/>
        <v>0.63076923076923075</v>
      </c>
    </row>
    <row r="176" spans="2:4" x14ac:dyDescent="0.55000000000000004">
      <c r="B176" s="179">
        <f t="shared" ref="B176" si="176">IF(B174+0.005&gt;1,1,B174+0.005)</f>
        <v>0.62682345548641982</v>
      </c>
      <c r="C176" s="145">
        <f t="shared" ref="C176" si="177">IF(D176="","",$C$4)</f>
        <v>1</v>
      </c>
      <c r="D176" s="21">
        <f t="shared" si="134"/>
        <v>0.63076923076923075</v>
      </c>
    </row>
    <row r="177" spans="2:6" x14ac:dyDescent="0.55000000000000004">
      <c r="B177" s="179">
        <f t="shared" si="135"/>
        <v>0.62682345548641982</v>
      </c>
      <c r="C177" s="145">
        <f>IF(D177="","",B177*VLOOKUP(D177,'3'!$U$8:$AG$108,12,TRUE)+VLOOKUP(D177,'3'!$U$8:$AG$108,13,TRUE))</f>
        <v>1.6357963619546774</v>
      </c>
      <c r="D177" s="21">
        <f t="shared" si="134"/>
        <v>0.63076923076923075</v>
      </c>
    </row>
    <row r="178" spans="2:6" x14ac:dyDescent="0.55000000000000004">
      <c r="B178" s="179">
        <f t="shared" ref="B178" si="178">IF(B176+0.005&gt;1,1,B176+0.005)</f>
        <v>0.63182345548641983</v>
      </c>
      <c r="C178" s="145">
        <f t="shared" ref="C178" si="179">IF(D178="","",$C$4)</f>
        <v>1</v>
      </c>
      <c r="D178" s="21">
        <f t="shared" si="134"/>
        <v>0.64615384615384619</v>
      </c>
    </row>
    <row r="179" spans="2:6" x14ac:dyDescent="0.55000000000000004">
      <c r="B179" s="179">
        <f t="shared" si="135"/>
        <v>0.63182345548641983</v>
      </c>
      <c r="C179" s="145">
        <f>IF(D179="","",B179*VLOOKUP(D179,'3'!$U$8:$AG$108,12,TRUE)+VLOOKUP(D179,'3'!$U$8:$AG$108,13,TRUE))</f>
        <v>1.6331732833359762</v>
      </c>
      <c r="D179" s="21">
        <f t="shared" si="134"/>
        <v>0.64615384615384619</v>
      </c>
    </row>
    <row r="180" spans="2:6" x14ac:dyDescent="0.55000000000000004">
      <c r="B180" s="179">
        <f t="shared" ref="B180" si="180">IF(B178+0.005&gt;1,1,B178+0.005)</f>
        <v>0.63682345548641983</v>
      </c>
      <c r="C180" s="145">
        <f t="shared" ref="C180" si="181">IF(D180="","",$C$4)</f>
        <v>1</v>
      </c>
      <c r="D180" s="21">
        <f t="shared" si="134"/>
        <v>0.64615384615384619</v>
      </c>
    </row>
    <row r="181" spans="2:6" x14ac:dyDescent="0.55000000000000004">
      <c r="B181" s="179">
        <f t="shared" si="135"/>
        <v>0.63682345548641983</v>
      </c>
      <c r="C181" s="145">
        <f>IF(D181="","",B181*VLOOKUP(D181,'3'!$U$8:$AG$108,12,TRUE)+VLOOKUP(D181,'3'!$U$8:$AG$108,13,TRUE))</f>
        <v>1.6305502047172749</v>
      </c>
      <c r="D181" s="21">
        <f t="shared" si="134"/>
        <v>0.64615384615384619</v>
      </c>
      <c r="E181" s="181"/>
      <c r="F181" s="181"/>
    </row>
    <row r="182" spans="2:6" x14ac:dyDescent="0.55000000000000004">
      <c r="B182" s="179">
        <f t="shared" ref="B182" si="182">IF(B180+0.005&gt;1,1,B180+0.005)</f>
        <v>0.64182345548641984</v>
      </c>
      <c r="C182" s="145">
        <f t="shared" ref="C182" si="183">IF(D182="","",$C$4)</f>
        <v>1</v>
      </c>
      <c r="D182" s="21">
        <f t="shared" si="134"/>
        <v>0.64615384615384619</v>
      </c>
      <c r="E182" s="181"/>
      <c r="F182" s="181"/>
    </row>
    <row r="183" spans="2:6" x14ac:dyDescent="0.55000000000000004">
      <c r="B183" s="179">
        <f t="shared" si="135"/>
        <v>0.64182345548641984</v>
      </c>
      <c r="C183" s="145">
        <f>IF(D183="","",B183*VLOOKUP(D183,'3'!$U$8:$AG$108,12,TRUE)+VLOOKUP(D183,'3'!$U$8:$AG$108,13,TRUE))</f>
        <v>1.6279271260985733</v>
      </c>
      <c r="D183" s="21">
        <f t="shared" si="134"/>
        <v>0.64615384615384619</v>
      </c>
      <c r="E183" s="181"/>
      <c r="F183" s="181"/>
    </row>
    <row r="184" spans="2:6" x14ac:dyDescent="0.55000000000000004">
      <c r="B184" s="179">
        <f t="shared" ref="B184" si="184">IF(B182+0.005&gt;1,1,B182+0.005)</f>
        <v>0.64682345548641984</v>
      </c>
      <c r="C184" s="145">
        <f t="shared" ref="C184" si="185">IF(D184="","",$C$4)</f>
        <v>1</v>
      </c>
      <c r="D184" s="21">
        <f t="shared" si="134"/>
        <v>0.66153846153846163</v>
      </c>
      <c r="E184" s="181"/>
      <c r="F184" s="181"/>
    </row>
    <row r="185" spans="2:6" x14ac:dyDescent="0.55000000000000004">
      <c r="B185" s="179">
        <f t="shared" si="135"/>
        <v>0.64682345548641984</v>
      </c>
      <c r="C185" s="145">
        <f>IF(D185="","",B185*VLOOKUP(D185,'3'!$U$8:$AG$108,12,TRUE)+VLOOKUP(D185,'3'!$U$8:$AG$108,13,TRUE))</f>
        <v>1.6253040474798719</v>
      </c>
      <c r="D185" s="21">
        <f t="shared" si="134"/>
        <v>0.66153846153846163</v>
      </c>
      <c r="E185" s="181"/>
      <c r="F185" s="181"/>
    </row>
    <row r="186" spans="2:6" x14ac:dyDescent="0.55000000000000004">
      <c r="B186" s="179">
        <f t="shared" ref="B186" si="186">IF(B184+0.005&gt;1,1,B184+0.005)</f>
        <v>0.65182345548641984</v>
      </c>
      <c r="C186" s="145">
        <f t="shared" ref="C186" si="187">IF(D186="","",$C$4)</f>
        <v>1</v>
      </c>
      <c r="D186" s="21">
        <f t="shared" si="134"/>
        <v>0.66153846153846163</v>
      </c>
      <c r="E186" s="181"/>
      <c r="F186" s="181"/>
    </row>
    <row r="187" spans="2:6" x14ac:dyDescent="0.55000000000000004">
      <c r="B187" s="179">
        <f t="shared" si="135"/>
        <v>0.65182345548641984</v>
      </c>
      <c r="C187" s="145">
        <f>IF(D187="","",B187*VLOOKUP(D187,'3'!$U$8:$AG$108,12,TRUE)+VLOOKUP(D187,'3'!$U$8:$AG$108,13,TRUE))</f>
        <v>1.6226809688611703</v>
      </c>
      <c r="D187" s="21">
        <f t="shared" si="134"/>
        <v>0.66153846153846163</v>
      </c>
      <c r="E187" s="181"/>
      <c r="F187" s="181"/>
    </row>
    <row r="188" spans="2:6" x14ac:dyDescent="0.55000000000000004">
      <c r="B188" s="179">
        <f t="shared" ref="B188" si="188">IF(B186+0.005&gt;1,1,B186+0.005)</f>
        <v>0.65682345548641985</v>
      </c>
      <c r="C188" s="145">
        <f t="shared" ref="C188" si="189">IF(D188="","",$C$4)</f>
        <v>1</v>
      </c>
      <c r="D188" s="21">
        <f t="shared" si="134"/>
        <v>0.66153846153846163</v>
      </c>
      <c r="E188" s="181"/>
      <c r="F188" s="181"/>
    </row>
    <row r="189" spans="2:6" x14ac:dyDescent="0.55000000000000004">
      <c r="B189" s="179">
        <f t="shared" si="135"/>
        <v>0.65682345548641985</v>
      </c>
      <c r="C189" s="145">
        <f>IF(D189="","",B189*VLOOKUP(D189,'3'!$U$8:$AG$108,12,TRUE)+VLOOKUP(D189,'3'!$U$8:$AG$108,13,TRUE))</f>
        <v>1.6200578902424687</v>
      </c>
      <c r="D189" s="21">
        <f t="shared" si="134"/>
        <v>0.66153846153846163</v>
      </c>
      <c r="E189" s="181"/>
      <c r="F189" s="181"/>
    </row>
    <row r="190" spans="2:6" x14ac:dyDescent="0.55000000000000004">
      <c r="B190" s="179">
        <f t="shared" ref="B190" si="190">IF(B188+0.005&gt;1,1,B188+0.005)</f>
        <v>0.66182345548641985</v>
      </c>
      <c r="C190" s="145">
        <f t="shared" ref="C190" si="191">IF(D190="","",$C$4)</f>
        <v>1</v>
      </c>
      <c r="D190" s="21">
        <f t="shared" si="134"/>
        <v>0.67692307692307696</v>
      </c>
      <c r="E190" s="181"/>
      <c r="F190" s="181"/>
    </row>
    <row r="191" spans="2:6" x14ac:dyDescent="0.55000000000000004">
      <c r="B191" s="179">
        <f t="shared" si="135"/>
        <v>0.66182345548641985</v>
      </c>
      <c r="C191" s="145">
        <f>IF(D191="","",B191*VLOOKUP(D191,'3'!$U$8:$AG$108,12,TRUE)+VLOOKUP(D191,'3'!$U$8:$AG$108,13,TRUE))</f>
        <v>1.6174348116237671</v>
      </c>
      <c r="D191" s="21">
        <f t="shared" si="134"/>
        <v>0.67692307692307696</v>
      </c>
      <c r="E191" s="181"/>
      <c r="F191" s="181"/>
    </row>
    <row r="192" spans="2:6" x14ac:dyDescent="0.55000000000000004">
      <c r="B192" s="179">
        <f t="shared" ref="B192" si="192">IF(B190+0.005&gt;1,1,B190+0.005)</f>
        <v>0.66682345548641986</v>
      </c>
      <c r="C192" s="145">
        <f t="shared" ref="C192" si="193">IF(D192="","",$C$4)</f>
        <v>1</v>
      </c>
      <c r="D192" s="21">
        <f t="shared" si="134"/>
        <v>0.67692307692307696</v>
      </c>
      <c r="E192" s="181"/>
      <c r="F192" s="181"/>
    </row>
    <row r="193" spans="2:6" x14ac:dyDescent="0.55000000000000004">
      <c r="B193" s="179">
        <f t="shared" si="135"/>
        <v>0.66682345548641986</v>
      </c>
      <c r="C193" s="145">
        <f>IF(D193="","",B193*VLOOKUP(D193,'3'!$U$8:$AG$108,12,TRUE)+VLOOKUP(D193,'3'!$U$8:$AG$108,13,TRUE))</f>
        <v>1.6148117330050655</v>
      </c>
      <c r="D193" s="21">
        <f t="shared" si="134"/>
        <v>0.67692307692307696</v>
      </c>
      <c r="E193" s="181"/>
      <c r="F193" s="181"/>
    </row>
    <row r="194" spans="2:6" x14ac:dyDescent="0.55000000000000004">
      <c r="B194" s="179">
        <f t="shared" ref="B194" si="194">IF(B192+0.005&gt;1,1,B192+0.005)</f>
        <v>0.67182345548641986</v>
      </c>
      <c r="C194" s="145">
        <f t="shared" ref="C194" si="195">IF(D194="","",$C$4)</f>
        <v>1</v>
      </c>
      <c r="D194" s="21">
        <f t="shared" si="134"/>
        <v>0.67692307692307696</v>
      </c>
      <c r="E194" s="181"/>
      <c r="F194" s="181"/>
    </row>
    <row r="195" spans="2:6" x14ac:dyDescent="0.55000000000000004">
      <c r="B195" s="179">
        <f t="shared" si="135"/>
        <v>0.67182345548641986</v>
      </c>
      <c r="C195" s="145">
        <f>IF(D195="","",B195*VLOOKUP(D195,'3'!$U$8:$AG$108,12,TRUE)+VLOOKUP(D195,'3'!$U$8:$AG$108,13,TRUE))</f>
        <v>1.6121886543863635</v>
      </c>
      <c r="D195" s="21">
        <f t="shared" si="134"/>
        <v>0.67692307692307696</v>
      </c>
      <c r="E195" s="181"/>
      <c r="F195" s="181"/>
    </row>
    <row r="196" spans="2:6" x14ac:dyDescent="0.55000000000000004">
      <c r="B196" s="179">
        <f t="shared" ref="B196" si="196">IF(B194+0.005&gt;1,1,B194+0.005)</f>
        <v>0.67682345548641987</v>
      </c>
      <c r="C196" s="145">
        <f t="shared" ref="C196" si="197">IF(D196="","",$C$4)</f>
        <v>1</v>
      </c>
      <c r="D196" s="21">
        <f t="shared" si="134"/>
        <v>0.67692307692307696</v>
      </c>
      <c r="E196" s="181"/>
      <c r="F196" s="181"/>
    </row>
    <row r="197" spans="2:6" x14ac:dyDescent="0.55000000000000004">
      <c r="B197" s="179">
        <f t="shared" si="135"/>
        <v>0.67682345548641987</v>
      </c>
      <c r="C197" s="145">
        <f>IF(D197="","",B197*VLOOKUP(D197,'3'!$U$8:$AG$108,12,TRUE)+VLOOKUP(D197,'3'!$U$8:$AG$108,13,TRUE))</f>
        <v>1.6095655757676619</v>
      </c>
      <c r="D197" s="21">
        <f t="shared" si="134"/>
        <v>0.67692307692307696</v>
      </c>
      <c r="E197" s="181"/>
      <c r="F197" s="181"/>
    </row>
    <row r="198" spans="2:6" x14ac:dyDescent="0.55000000000000004">
      <c r="B198" s="179">
        <f t="shared" ref="B198" si="198">IF(B196+0.005&gt;1,1,B196+0.005)</f>
        <v>0.68182345548641987</v>
      </c>
      <c r="C198" s="145">
        <f t="shared" ref="C198" si="199">IF(D198="","",$C$4)</f>
        <v>1</v>
      </c>
      <c r="D198" s="21">
        <f t="shared" ref="D198:D261" si="200">IFERROR(INDEX($I$4:$I$79, SUMPRODUCT(--(B198&lt;=$H$4:$H$79), --(B198&gt;=$G$4:$G$79),ROW($A$1:$A$76))),"")</f>
        <v>0.69230769230769229</v>
      </c>
      <c r="E198" s="181"/>
      <c r="F198" s="181"/>
    </row>
    <row r="199" spans="2:6" x14ac:dyDescent="0.55000000000000004">
      <c r="B199" s="179">
        <f t="shared" ref="B199:B261" si="201">B198</f>
        <v>0.68182345548641987</v>
      </c>
      <c r="C199" s="145">
        <f>IF(D199="","",B199*VLOOKUP(D199,'3'!$U$8:$AG$108,12,TRUE)+VLOOKUP(D199,'3'!$U$8:$AG$108,13,TRUE))</f>
        <v>1.6069424971489599</v>
      </c>
      <c r="D199" s="21">
        <f t="shared" si="200"/>
        <v>0.69230769230769229</v>
      </c>
      <c r="E199" s="181"/>
      <c r="F199" s="181"/>
    </row>
    <row r="200" spans="2:6" x14ac:dyDescent="0.55000000000000004">
      <c r="B200" s="179">
        <f t="shared" ref="B200" si="202">IF(B198+0.005&gt;1,1,B198+0.005)</f>
        <v>0.68682345548641988</v>
      </c>
      <c r="C200" s="145">
        <f t="shared" ref="C200" si="203">IF(D200="","",$C$4)</f>
        <v>1</v>
      </c>
      <c r="D200" s="21">
        <f t="shared" si="200"/>
        <v>0.69230769230769229</v>
      </c>
      <c r="E200" s="181"/>
      <c r="F200" s="181"/>
    </row>
    <row r="201" spans="2:6" x14ac:dyDescent="0.55000000000000004">
      <c r="B201" s="179">
        <f t="shared" si="201"/>
        <v>0.68682345548641988</v>
      </c>
      <c r="C201" s="145">
        <f>IF(D201="","",B201*VLOOKUP(D201,'3'!$U$8:$AG$108,12,TRUE)+VLOOKUP(D201,'3'!$U$8:$AG$108,13,TRUE))</f>
        <v>1.6043194185302581</v>
      </c>
      <c r="D201" s="21">
        <f t="shared" si="200"/>
        <v>0.69230769230769229</v>
      </c>
      <c r="E201" s="181"/>
      <c r="F201" s="181"/>
    </row>
    <row r="202" spans="2:6" x14ac:dyDescent="0.55000000000000004">
      <c r="B202" s="179">
        <f t="shared" ref="B202" si="204">IF(B200+0.005&gt;1,1,B200+0.005)</f>
        <v>0.69182345548641988</v>
      </c>
      <c r="C202" s="145">
        <f t="shared" ref="C202" si="205">IF(D202="","",$C$4)</f>
        <v>1</v>
      </c>
      <c r="D202" s="21">
        <f t="shared" si="200"/>
        <v>0.69230769230769229</v>
      </c>
      <c r="E202" s="181"/>
      <c r="F202" s="181"/>
    </row>
    <row r="203" spans="2:6" x14ac:dyDescent="0.55000000000000004">
      <c r="B203" s="179">
        <f t="shared" si="201"/>
        <v>0.69182345548641988</v>
      </c>
      <c r="C203" s="145">
        <f>IF(D203="","",B203*VLOOKUP(D203,'3'!$U$8:$AG$108,12,TRUE)+VLOOKUP(D203,'3'!$U$8:$AG$108,13,TRUE))</f>
        <v>1.6016963399115562</v>
      </c>
      <c r="D203" s="21">
        <f t="shared" si="200"/>
        <v>0.69230769230769229</v>
      </c>
      <c r="E203" s="181"/>
      <c r="F203" s="181"/>
    </row>
    <row r="204" spans="2:6" x14ac:dyDescent="0.55000000000000004">
      <c r="B204" s="179">
        <f t="shared" ref="B204" si="206">IF(B202+0.005&gt;1,1,B202+0.005)</f>
        <v>0.69682345548641988</v>
      </c>
      <c r="C204" s="145">
        <f t="shared" ref="C204" si="207">IF(D204="","",$C$4)</f>
        <v>1</v>
      </c>
      <c r="D204" s="21">
        <f t="shared" si="200"/>
        <v>0.70769230769230773</v>
      </c>
      <c r="E204" s="181"/>
      <c r="F204" s="181"/>
    </row>
    <row r="205" spans="2:6" x14ac:dyDescent="0.55000000000000004">
      <c r="B205" s="179">
        <f t="shared" si="201"/>
        <v>0.69682345548641988</v>
      </c>
      <c r="C205" s="145">
        <f>IF(D205="","",B205*VLOOKUP(D205,'3'!$U$8:$AG$108,12,TRUE)+VLOOKUP(D205,'3'!$U$8:$AG$108,13,TRUE))</f>
        <v>1.5977675432002036</v>
      </c>
      <c r="D205" s="21">
        <f t="shared" si="200"/>
        <v>0.70769230769230773</v>
      </c>
      <c r="E205" s="181"/>
      <c r="F205" s="181"/>
    </row>
    <row r="206" spans="2:6" x14ac:dyDescent="0.55000000000000004">
      <c r="B206" s="179">
        <f t="shared" ref="B206" si="208">IF(B204+0.005&gt;1,1,B204+0.005)</f>
        <v>0.70182345548641989</v>
      </c>
      <c r="C206" s="145">
        <f t="shared" ref="C206" si="209">IF(D206="","",$C$4)</f>
        <v>1</v>
      </c>
      <c r="D206" s="21">
        <f t="shared" si="200"/>
        <v>0.70769230769230773</v>
      </c>
      <c r="E206" s="181"/>
      <c r="F206" s="181"/>
    </row>
    <row r="207" spans="2:6" x14ac:dyDescent="0.55000000000000004">
      <c r="B207" s="179">
        <f t="shared" si="201"/>
        <v>0.70182345548641989</v>
      </c>
      <c r="C207" s="145">
        <f>IF(D207="","",B207*VLOOKUP(D207,'3'!$U$8:$AG$108,12,TRUE)+VLOOKUP(D207,'3'!$U$8:$AG$108,13,TRUE))</f>
        <v>1.5936987310022905</v>
      </c>
      <c r="D207" s="21">
        <f t="shared" si="200"/>
        <v>0.70769230769230773</v>
      </c>
      <c r="E207" s="181"/>
      <c r="F207" s="181"/>
    </row>
    <row r="208" spans="2:6" x14ac:dyDescent="0.55000000000000004">
      <c r="B208" s="179">
        <f t="shared" ref="B208" si="210">IF(B206+0.005&gt;1,1,B206+0.005)</f>
        <v>0.70682345548641989</v>
      </c>
      <c r="C208" s="145">
        <f t="shared" ref="C208" si="211">IF(D208="","",$C$4)</f>
        <v>1</v>
      </c>
      <c r="D208" s="21">
        <f t="shared" si="200"/>
        <v>0.70769230769230773</v>
      </c>
      <c r="E208" s="181"/>
      <c r="F208" s="181"/>
    </row>
    <row r="209" spans="2:6" x14ac:dyDescent="0.55000000000000004">
      <c r="B209" s="179">
        <f t="shared" si="201"/>
        <v>0.70682345548641989</v>
      </c>
      <c r="C209" s="145">
        <f>IF(D209="","",B209*VLOOKUP(D209,'3'!$U$8:$AG$108,12,TRUE)+VLOOKUP(D209,'3'!$U$8:$AG$108,13,TRUE))</f>
        <v>1.589629918804377</v>
      </c>
      <c r="D209" s="21">
        <f t="shared" si="200"/>
        <v>0.70769230769230773</v>
      </c>
      <c r="E209" s="181"/>
      <c r="F209" s="181"/>
    </row>
    <row r="210" spans="2:6" x14ac:dyDescent="0.55000000000000004">
      <c r="B210" s="179">
        <f t="shared" ref="B210" si="212">IF(B208+0.005&gt;1,1,B208+0.005)</f>
        <v>0.7118234554864199</v>
      </c>
      <c r="C210" s="145">
        <f t="shared" ref="C210" si="213">IF(D210="","",$C$4)</f>
        <v>1</v>
      </c>
      <c r="D210" s="21">
        <f t="shared" si="200"/>
        <v>0.72307692307692317</v>
      </c>
      <c r="E210" s="181"/>
      <c r="F210" s="181"/>
    </row>
    <row r="211" spans="2:6" x14ac:dyDescent="0.55000000000000004">
      <c r="B211" s="179">
        <f t="shared" si="201"/>
        <v>0.7118234554864199</v>
      </c>
      <c r="C211" s="145">
        <f>IF(D211="","",B211*VLOOKUP(D211,'3'!$U$8:$AG$108,12,TRUE)+VLOOKUP(D211,'3'!$U$8:$AG$108,13,TRUE))</f>
        <v>1.5855611066064634</v>
      </c>
      <c r="D211" s="21">
        <f t="shared" si="200"/>
        <v>0.72307692307692317</v>
      </c>
      <c r="E211" s="181"/>
      <c r="F211" s="181"/>
    </row>
    <row r="212" spans="2:6" x14ac:dyDescent="0.55000000000000004">
      <c r="B212" s="179">
        <f t="shared" ref="B212" si="214">IF(B210+0.005&gt;1,1,B210+0.005)</f>
        <v>0.7168234554864199</v>
      </c>
      <c r="C212" s="145">
        <f t="shared" ref="C212" si="215">IF(D212="","",$C$4)</f>
        <v>1</v>
      </c>
      <c r="D212" s="21">
        <f t="shared" si="200"/>
        <v>0.72307692307692317</v>
      </c>
      <c r="E212" s="181"/>
      <c r="F212" s="181"/>
    </row>
    <row r="213" spans="2:6" x14ac:dyDescent="0.55000000000000004">
      <c r="B213" s="179">
        <f t="shared" si="201"/>
        <v>0.7168234554864199</v>
      </c>
      <c r="C213" s="145">
        <f>IF(D213="","",B213*VLOOKUP(D213,'3'!$U$8:$AG$108,12,TRUE)+VLOOKUP(D213,'3'!$U$8:$AG$108,13,TRUE))</f>
        <v>1.5814922944085499</v>
      </c>
      <c r="D213" s="21">
        <f t="shared" si="200"/>
        <v>0.72307692307692317</v>
      </c>
      <c r="E213" s="181"/>
      <c r="F213" s="181"/>
    </row>
    <row r="214" spans="2:6" x14ac:dyDescent="0.55000000000000004">
      <c r="B214" s="179">
        <f t="shared" ref="B214" si="216">IF(B212+0.005&gt;1,1,B212+0.005)</f>
        <v>0.72182345548641991</v>
      </c>
      <c r="C214" s="145">
        <f t="shared" ref="C214" si="217">IF(D214="","",$C$4)</f>
        <v>1</v>
      </c>
      <c r="D214" s="21">
        <f t="shared" si="200"/>
        <v>0.72307692307692317</v>
      </c>
      <c r="E214" s="181"/>
      <c r="F214" s="181"/>
    </row>
    <row r="215" spans="2:6" x14ac:dyDescent="0.55000000000000004">
      <c r="B215" s="179">
        <f t="shared" si="201"/>
        <v>0.72182345548641991</v>
      </c>
      <c r="C215" s="145">
        <f>IF(D215="","",B215*VLOOKUP(D215,'3'!$U$8:$AG$108,12,TRUE)+VLOOKUP(D215,'3'!$U$8:$AG$108,13,TRUE))</f>
        <v>1.5774234822106363</v>
      </c>
      <c r="D215" s="21">
        <f t="shared" si="200"/>
        <v>0.72307692307692317</v>
      </c>
      <c r="E215" s="181"/>
      <c r="F215" s="181"/>
    </row>
    <row r="216" spans="2:6" x14ac:dyDescent="0.55000000000000004">
      <c r="B216" s="179">
        <f t="shared" ref="B216" si="218">IF(B214+0.005&gt;1,1,B214+0.005)</f>
        <v>0.72682345548641991</v>
      </c>
      <c r="C216" s="145">
        <f t="shared" ref="C216" si="219">IF(D216="","",$C$4)</f>
        <v>1</v>
      </c>
      <c r="D216" s="21">
        <f t="shared" si="200"/>
        <v>0.7384615384615385</v>
      </c>
      <c r="E216" s="181"/>
      <c r="F216" s="181"/>
    </row>
    <row r="217" spans="2:6" x14ac:dyDescent="0.55000000000000004">
      <c r="B217" s="179">
        <f t="shared" si="201"/>
        <v>0.72682345548641991</v>
      </c>
      <c r="C217" s="145">
        <f>IF(D217="","",B217*VLOOKUP(D217,'3'!$U$8:$AG$108,12,TRUE)+VLOOKUP(D217,'3'!$U$8:$AG$108,13,TRUE))</f>
        <v>1.5733546700127223</v>
      </c>
      <c r="D217" s="21">
        <f t="shared" si="200"/>
        <v>0.7384615384615385</v>
      </c>
      <c r="E217" s="181"/>
      <c r="F217" s="181"/>
    </row>
    <row r="218" spans="2:6" x14ac:dyDescent="0.55000000000000004">
      <c r="B218" s="179">
        <f t="shared" ref="B218" si="220">IF(B216+0.005&gt;1,1,B216+0.005)</f>
        <v>0.73182345548641992</v>
      </c>
      <c r="C218" s="145">
        <f t="shared" ref="C218" si="221">IF(D218="","",$C$4)</f>
        <v>1</v>
      </c>
      <c r="D218" s="21">
        <f t="shared" si="200"/>
        <v>0.7384615384615385</v>
      </c>
      <c r="E218" s="181"/>
      <c r="F218" s="181"/>
    </row>
    <row r="219" spans="2:6" x14ac:dyDescent="0.55000000000000004">
      <c r="B219" s="179">
        <f t="shared" si="201"/>
        <v>0.73182345548641992</v>
      </c>
      <c r="C219" s="145">
        <f>IF(D219="","",B219*VLOOKUP(D219,'3'!$U$8:$AG$108,12,TRUE)+VLOOKUP(D219,'3'!$U$8:$AG$108,13,TRUE))</f>
        <v>1.5692858578148083</v>
      </c>
      <c r="D219" s="21">
        <f t="shared" si="200"/>
        <v>0.7384615384615385</v>
      </c>
      <c r="E219" s="181"/>
      <c r="F219" s="181"/>
    </row>
    <row r="220" spans="2:6" x14ac:dyDescent="0.55000000000000004">
      <c r="B220" s="179">
        <f t="shared" ref="B220" si="222">IF(B218+0.005&gt;1,1,B218+0.005)</f>
        <v>0.73682345548641992</v>
      </c>
      <c r="C220" s="145">
        <f t="shared" ref="C220" si="223">IF(D220="","",$C$4)</f>
        <v>1</v>
      </c>
      <c r="D220" s="21">
        <f t="shared" si="200"/>
        <v>0.7384615384615385</v>
      </c>
      <c r="E220" s="181"/>
      <c r="F220" s="181"/>
    </row>
    <row r="221" spans="2:6" x14ac:dyDescent="0.55000000000000004">
      <c r="B221" s="179">
        <f t="shared" si="201"/>
        <v>0.73682345548641992</v>
      </c>
      <c r="C221" s="145">
        <f>IF(D221="","",B221*VLOOKUP(D221,'3'!$U$8:$AG$108,12,TRUE)+VLOOKUP(D221,'3'!$U$8:$AG$108,13,TRUE))</f>
        <v>1.5652170456168943</v>
      </c>
      <c r="D221" s="21">
        <f t="shared" si="200"/>
        <v>0.7384615384615385</v>
      </c>
      <c r="E221" s="181"/>
      <c r="F221" s="181"/>
    </row>
    <row r="222" spans="2:6" x14ac:dyDescent="0.55000000000000004">
      <c r="B222" s="179">
        <f t="shared" ref="B222" si="224">IF(B220+0.005&gt;1,1,B220+0.005)</f>
        <v>0.74182345548641992</v>
      </c>
      <c r="C222" s="145">
        <f t="shared" ref="C222" si="225">IF(D222="","",$C$4)</f>
        <v>1</v>
      </c>
      <c r="D222" s="21">
        <f t="shared" si="200"/>
        <v>0.75384615384615383</v>
      </c>
      <c r="E222" s="181"/>
      <c r="F222" s="181"/>
    </row>
    <row r="223" spans="2:6" x14ac:dyDescent="0.55000000000000004">
      <c r="B223" s="179">
        <f t="shared" si="201"/>
        <v>0.74182345548641992</v>
      </c>
      <c r="C223" s="145">
        <f>IF(D223="","",B223*VLOOKUP(D223,'3'!$U$8:$AG$108,12,TRUE)+VLOOKUP(D223,'3'!$U$8:$AG$108,13,TRUE))</f>
        <v>1.5611482334189803</v>
      </c>
      <c r="D223" s="21">
        <f t="shared" si="200"/>
        <v>0.75384615384615383</v>
      </c>
      <c r="E223" s="181"/>
      <c r="F223" s="181"/>
    </row>
    <row r="224" spans="2:6" x14ac:dyDescent="0.55000000000000004">
      <c r="B224" s="179">
        <f t="shared" ref="B224" si="226">IF(B222+0.005&gt;1,1,B222+0.005)</f>
        <v>0.74682345548641993</v>
      </c>
      <c r="C224" s="145">
        <f t="shared" ref="C224" si="227">IF(D224="","",$C$4)</f>
        <v>1</v>
      </c>
      <c r="D224" s="21">
        <f t="shared" si="200"/>
        <v>0.75384615384615383</v>
      </c>
      <c r="E224" s="181"/>
      <c r="F224" s="181"/>
    </row>
    <row r="225" spans="2:6" x14ac:dyDescent="0.55000000000000004">
      <c r="B225" s="179">
        <f t="shared" si="201"/>
        <v>0.74682345548641993</v>
      </c>
      <c r="C225" s="145">
        <f>IF(D225="","",B225*VLOOKUP(D225,'3'!$U$8:$AG$108,12,TRUE)+VLOOKUP(D225,'3'!$U$8:$AG$108,13,TRUE))</f>
        <v>1.5570794212210659</v>
      </c>
      <c r="D225" s="21">
        <f t="shared" si="200"/>
        <v>0.75384615384615383</v>
      </c>
      <c r="E225" s="181"/>
      <c r="F225" s="181"/>
    </row>
    <row r="226" spans="2:6" x14ac:dyDescent="0.55000000000000004">
      <c r="B226" s="179">
        <f t="shared" ref="B226" si="228">IF(B224+0.005&gt;1,1,B224+0.005)</f>
        <v>0.75182345548641993</v>
      </c>
      <c r="C226" s="145">
        <f t="shared" ref="C226" si="229">IF(D226="","",$C$4)</f>
        <v>1</v>
      </c>
      <c r="D226" s="21">
        <f t="shared" si="200"/>
        <v>0.75384615384615383</v>
      </c>
      <c r="E226" s="181"/>
      <c r="F226" s="181"/>
    </row>
    <row r="227" spans="2:6" x14ac:dyDescent="0.55000000000000004">
      <c r="B227" s="179">
        <f t="shared" si="201"/>
        <v>0.75182345548641993</v>
      </c>
      <c r="C227" s="145">
        <f>IF(D227="","",B227*VLOOKUP(D227,'3'!$U$8:$AG$108,12,TRUE)+VLOOKUP(D227,'3'!$U$8:$AG$108,13,TRUE))</f>
        <v>1.5530106090231519</v>
      </c>
      <c r="D227" s="21">
        <f t="shared" si="200"/>
        <v>0.75384615384615383</v>
      </c>
      <c r="E227" s="181"/>
      <c r="F227" s="181"/>
    </row>
    <row r="228" spans="2:6" x14ac:dyDescent="0.55000000000000004">
      <c r="B228" s="179">
        <f t="shared" ref="B228" si="230">IF(B226+0.005&gt;1,1,B226+0.005)</f>
        <v>0.75682345548641994</v>
      </c>
      <c r="C228" s="145">
        <f t="shared" ref="C228" si="231">IF(D228="","",$C$4)</f>
        <v>1</v>
      </c>
      <c r="D228" s="21">
        <f t="shared" si="200"/>
        <v>0.76923076923076927</v>
      </c>
      <c r="E228" s="181"/>
      <c r="F228" s="181"/>
    </row>
    <row r="229" spans="2:6" x14ac:dyDescent="0.55000000000000004">
      <c r="B229" s="179">
        <f t="shared" si="201"/>
        <v>0.75682345548641994</v>
      </c>
      <c r="C229" s="145">
        <f>IF(D229="","",B229*VLOOKUP(D229,'3'!$U$8:$AG$108,12,TRUE)+VLOOKUP(D229,'3'!$U$8:$AG$108,13,TRUE))</f>
        <v>1.5489417968252375</v>
      </c>
      <c r="D229" s="21">
        <f t="shared" si="200"/>
        <v>0.76923076923076927</v>
      </c>
      <c r="E229" s="181"/>
      <c r="F229" s="181"/>
    </row>
    <row r="230" spans="2:6" x14ac:dyDescent="0.55000000000000004">
      <c r="B230" s="179">
        <f t="shared" ref="B230" si="232">IF(B228+0.005&gt;1,1,B228+0.005)</f>
        <v>0.76182345548641994</v>
      </c>
      <c r="C230" s="145">
        <f t="shared" ref="C230" si="233">IF(D230="","",$C$4)</f>
        <v>1</v>
      </c>
      <c r="D230" s="21">
        <f t="shared" si="200"/>
        <v>0.76923076923076927</v>
      </c>
      <c r="E230" s="181"/>
      <c r="F230" s="181"/>
    </row>
    <row r="231" spans="2:6" x14ac:dyDescent="0.55000000000000004">
      <c r="B231" s="179">
        <f t="shared" si="201"/>
        <v>0.76182345548641994</v>
      </c>
      <c r="C231" s="145">
        <f>IF(D231="","",B231*VLOOKUP(D231,'3'!$U$8:$AG$108,12,TRUE)+VLOOKUP(D231,'3'!$U$8:$AG$108,13,TRUE))</f>
        <v>1.544872984627323</v>
      </c>
      <c r="D231" s="21">
        <f t="shared" si="200"/>
        <v>0.76923076923076927</v>
      </c>
      <c r="E231" s="181"/>
      <c r="F231" s="181"/>
    </row>
    <row r="232" spans="2:6" x14ac:dyDescent="0.55000000000000004">
      <c r="B232" s="179">
        <f t="shared" ref="B232" si="234">IF(B230+0.005&gt;1,1,B230+0.005)</f>
        <v>0.76682345548641995</v>
      </c>
      <c r="C232" s="145">
        <f t="shared" ref="C232" si="235">IF(D232="","",$C$4)</f>
        <v>1</v>
      </c>
      <c r="D232" s="21">
        <f t="shared" si="200"/>
        <v>0.76923076923076927</v>
      </c>
      <c r="E232" s="181"/>
      <c r="F232" s="181"/>
    </row>
    <row r="233" spans="2:6" x14ac:dyDescent="0.55000000000000004">
      <c r="B233" s="179">
        <f t="shared" si="201"/>
        <v>0.76682345548641995</v>
      </c>
      <c r="C233" s="145">
        <f>IF(D233="","",B233*VLOOKUP(D233,'3'!$U$8:$AG$108,12,TRUE)+VLOOKUP(D233,'3'!$U$8:$AG$108,13,TRUE))</f>
        <v>1.5408041724294086</v>
      </c>
      <c r="D233" s="21">
        <f t="shared" si="200"/>
        <v>0.76923076923076927</v>
      </c>
      <c r="E233" s="181"/>
      <c r="F233" s="181"/>
    </row>
    <row r="234" spans="2:6" x14ac:dyDescent="0.55000000000000004">
      <c r="B234" s="179">
        <f t="shared" ref="B234" si="236">IF(B232+0.005&gt;1,1,B232+0.005)</f>
        <v>0.77182345548641995</v>
      </c>
      <c r="C234" s="145">
        <f t="shared" ref="C234" si="237">IF(D234="","",$C$4)</f>
        <v>1</v>
      </c>
      <c r="D234" s="21">
        <f t="shared" si="200"/>
        <v>0.78461538461538471</v>
      </c>
      <c r="E234" s="181"/>
      <c r="F234" s="181"/>
    </row>
    <row r="235" spans="2:6" x14ac:dyDescent="0.55000000000000004">
      <c r="B235" s="179">
        <f t="shared" si="201"/>
        <v>0.77182345548641995</v>
      </c>
      <c r="C235" s="145">
        <f>IF(D235="","",B235*VLOOKUP(D235,'3'!$U$8:$AG$108,12,TRUE)+VLOOKUP(D235,'3'!$U$8:$AG$108,13,TRUE))</f>
        <v>1.5365565057357919</v>
      </c>
      <c r="D235" s="21">
        <f t="shared" si="200"/>
        <v>0.78461538461538471</v>
      </c>
      <c r="E235" s="181"/>
      <c r="F235" s="181"/>
    </row>
    <row r="236" spans="2:6" x14ac:dyDescent="0.55000000000000004">
      <c r="B236" s="179">
        <f t="shared" ref="B236" si="238">IF(B234+0.005&gt;1,1,B234+0.005)</f>
        <v>0.77682345548641996</v>
      </c>
      <c r="C236" s="145">
        <f t="shared" ref="C236" si="239">IF(D236="","",$C$4)</f>
        <v>1</v>
      </c>
      <c r="D236" s="21">
        <f t="shared" si="200"/>
        <v>0.78461538461538471</v>
      </c>
      <c r="E236" s="181"/>
      <c r="F236" s="181"/>
    </row>
    <row r="237" spans="2:6" x14ac:dyDescent="0.55000000000000004">
      <c r="B237" s="179">
        <f t="shared" si="201"/>
        <v>0.77682345548641996</v>
      </c>
      <c r="C237" s="145">
        <f>IF(D237="","",B237*VLOOKUP(D237,'3'!$U$8:$AG$108,12,TRUE)+VLOOKUP(D237,'3'!$U$8:$AG$108,13,TRUE))</f>
        <v>1.5321427723286247</v>
      </c>
      <c r="D237" s="21">
        <f t="shared" si="200"/>
        <v>0.78461538461538471</v>
      </c>
      <c r="E237" s="181"/>
      <c r="F237" s="181"/>
    </row>
    <row r="238" spans="2:6" x14ac:dyDescent="0.55000000000000004">
      <c r="B238" s="179">
        <f t="shared" ref="B238" si="240">IF(B236+0.005&gt;1,1,B236+0.005)</f>
        <v>0.78182345548641996</v>
      </c>
      <c r="C238" s="145">
        <f t="shared" ref="C238" si="241">IF(D238="","",$C$4)</f>
        <v>1</v>
      </c>
      <c r="D238" s="21">
        <f t="shared" si="200"/>
        <v>0.78461538461538471</v>
      </c>
      <c r="E238" s="181"/>
      <c r="F238" s="181"/>
    </row>
    <row r="239" spans="2:6" x14ac:dyDescent="0.55000000000000004">
      <c r="B239" s="179">
        <f t="shared" si="201"/>
        <v>0.78182345548641996</v>
      </c>
      <c r="C239" s="145">
        <f>IF(D239="","",B239*VLOOKUP(D239,'3'!$U$8:$AG$108,12,TRUE)+VLOOKUP(D239,'3'!$U$8:$AG$108,13,TRUE))</f>
        <v>1.5277290389214575</v>
      </c>
      <c r="D239" s="21">
        <f t="shared" si="200"/>
        <v>0.78461538461538471</v>
      </c>
      <c r="E239" s="181"/>
      <c r="F239" s="181"/>
    </row>
    <row r="240" spans="2:6" x14ac:dyDescent="0.55000000000000004">
      <c r="B240" s="179">
        <f t="shared" ref="B240" si="242">IF(B238+0.005&gt;1,1,B238+0.005)</f>
        <v>0.78682345548641996</v>
      </c>
      <c r="C240" s="145">
        <f t="shared" ref="C240" si="243">IF(D240="","",$C$4)</f>
        <v>1</v>
      </c>
      <c r="D240" s="21">
        <f t="shared" si="200"/>
        <v>0.8</v>
      </c>
      <c r="E240" s="181"/>
      <c r="F240" s="181"/>
    </row>
    <row r="241" spans="2:6" x14ac:dyDescent="0.55000000000000004">
      <c r="B241" s="179">
        <f t="shared" si="201"/>
        <v>0.78682345548641996</v>
      </c>
      <c r="C241" s="145">
        <f>IF(D241="","",B241*VLOOKUP(D241,'3'!$U$8:$AG$108,12,TRUE)+VLOOKUP(D241,'3'!$U$8:$AG$108,13,TRUE))</f>
        <v>1.5233153055142903</v>
      </c>
      <c r="D241" s="21">
        <f t="shared" si="200"/>
        <v>0.8</v>
      </c>
      <c r="E241" s="181"/>
      <c r="F241" s="181"/>
    </row>
    <row r="242" spans="2:6" x14ac:dyDescent="0.55000000000000004">
      <c r="B242" s="179">
        <f t="shared" ref="B242" si="244">IF(B240+0.005&gt;1,1,B240+0.005)</f>
        <v>0.79182345548641997</v>
      </c>
      <c r="C242" s="145">
        <f t="shared" ref="C242" si="245">IF(D242="","",$C$4)</f>
        <v>1</v>
      </c>
      <c r="D242" s="21">
        <f t="shared" si="200"/>
        <v>0.8</v>
      </c>
      <c r="E242" s="181"/>
      <c r="F242" s="181"/>
    </row>
    <row r="243" spans="2:6" x14ac:dyDescent="0.55000000000000004">
      <c r="B243" s="179">
        <f t="shared" si="201"/>
        <v>0.79182345548641997</v>
      </c>
      <c r="C243" s="145">
        <f>IF(D243="","",B243*VLOOKUP(D243,'3'!$U$8:$AG$108,12,TRUE)+VLOOKUP(D243,'3'!$U$8:$AG$108,13,TRUE))</f>
        <v>1.5189015721071228</v>
      </c>
      <c r="D243" s="21">
        <f t="shared" si="200"/>
        <v>0.8</v>
      </c>
      <c r="E243" s="181"/>
      <c r="F243" s="181"/>
    </row>
    <row r="244" spans="2:6" x14ac:dyDescent="0.55000000000000004">
      <c r="B244" s="179">
        <f t="shared" ref="B244" si="246">IF(B242+0.005&gt;1,1,B242+0.005)</f>
        <v>0.79682345548641997</v>
      </c>
      <c r="C244" s="145">
        <f t="shared" ref="C244" si="247">IF(D244="","",$C$4)</f>
        <v>1</v>
      </c>
      <c r="D244" s="21">
        <f t="shared" si="200"/>
        <v>0.8</v>
      </c>
      <c r="E244" s="181"/>
      <c r="F244" s="181"/>
    </row>
    <row r="245" spans="2:6" x14ac:dyDescent="0.55000000000000004">
      <c r="B245" s="179">
        <f t="shared" si="201"/>
        <v>0.79682345548641997</v>
      </c>
      <c r="C245" s="145">
        <f>IF(D245="","",B245*VLOOKUP(D245,'3'!$U$8:$AG$108,12,TRUE)+VLOOKUP(D245,'3'!$U$8:$AG$108,13,TRUE))</f>
        <v>1.5144878386999552</v>
      </c>
      <c r="D245" s="21">
        <f t="shared" si="200"/>
        <v>0.8</v>
      </c>
      <c r="E245" s="181"/>
      <c r="F245" s="181"/>
    </row>
    <row r="246" spans="2:6" x14ac:dyDescent="0.55000000000000004">
      <c r="B246" s="179">
        <f t="shared" ref="B246" si="248">IF(B244+0.005&gt;1,1,B244+0.005)</f>
        <v>0.80182345548641998</v>
      </c>
      <c r="C246" s="145">
        <f t="shared" ref="C246" si="249">IF(D246="","",$C$4)</f>
        <v>1</v>
      </c>
      <c r="D246" s="21">
        <f t="shared" si="200"/>
        <v>0.81538461538461537</v>
      </c>
      <c r="E246" s="181"/>
      <c r="F246" s="181"/>
    </row>
    <row r="247" spans="2:6" x14ac:dyDescent="0.55000000000000004">
      <c r="B247" s="179">
        <f t="shared" si="201"/>
        <v>0.80182345548641998</v>
      </c>
      <c r="C247" s="145">
        <f>IF(D247="","",B247*VLOOKUP(D247,'3'!$U$8:$AG$108,12,TRUE)+VLOOKUP(D247,'3'!$U$8:$AG$108,13,TRUE))</f>
        <v>1.5100741052927877</v>
      </c>
      <c r="D247" s="21">
        <f t="shared" si="200"/>
        <v>0.81538461538461537</v>
      </c>
      <c r="E247" s="181"/>
      <c r="F247" s="181"/>
    </row>
    <row r="248" spans="2:6" x14ac:dyDescent="0.55000000000000004">
      <c r="B248" s="179">
        <f t="shared" ref="B248" si="250">IF(B246+0.005&gt;1,1,B246+0.005)</f>
        <v>0.80682345548641998</v>
      </c>
      <c r="C248" s="145">
        <f t="shared" ref="C248" si="251">IF(D248="","",$C$4)</f>
        <v>1</v>
      </c>
      <c r="D248" s="21">
        <f t="shared" si="200"/>
        <v>0.81538461538461537</v>
      </c>
      <c r="E248" s="181"/>
      <c r="F248" s="181"/>
    </row>
    <row r="249" spans="2:6" x14ac:dyDescent="0.55000000000000004">
      <c r="B249" s="179">
        <f t="shared" si="201"/>
        <v>0.80682345548641998</v>
      </c>
      <c r="C249" s="145">
        <f>IF(D249="","",B249*VLOOKUP(D249,'3'!$U$8:$AG$108,12,TRUE)+VLOOKUP(D249,'3'!$U$8:$AG$108,13,TRUE))</f>
        <v>1.5056603718856201</v>
      </c>
      <c r="D249" s="21">
        <f t="shared" si="200"/>
        <v>0.81538461538461537</v>
      </c>
      <c r="E249" s="181"/>
      <c r="F249" s="181"/>
    </row>
    <row r="250" spans="2:6" x14ac:dyDescent="0.55000000000000004">
      <c r="B250" s="179">
        <f t="shared" ref="B250" si="252">IF(B248+0.005&gt;1,1,B248+0.005)</f>
        <v>0.81182345548641999</v>
      </c>
      <c r="C250" s="145">
        <f t="shared" ref="C250" si="253">IF(D250="","",$C$4)</f>
        <v>1</v>
      </c>
      <c r="D250" s="21">
        <f t="shared" si="200"/>
        <v>0.81538461538461537</v>
      </c>
      <c r="E250" s="181"/>
      <c r="F250" s="181"/>
    </row>
    <row r="251" spans="2:6" x14ac:dyDescent="0.55000000000000004">
      <c r="B251" s="179">
        <f t="shared" si="201"/>
        <v>0.81182345548641999</v>
      </c>
      <c r="C251" s="145">
        <f>IF(D251="","",B251*VLOOKUP(D251,'3'!$U$8:$AG$108,12,TRUE)+VLOOKUP(D251,'3'!$U$8:$AG$108,13,TRUE))</f>
        <v>1.5012466384784524</v>
      </c>
      <c r="D251" s="21">
        <f t="shared" si="200"/>
        <v>0.81538461538461537</v>
      </c>
      <c r="E251" s="181"/>
      <c r="F251" s="181"/>
    </row>
    <row r="252" spans="2:6" x14ac:dyDescent="0.55000000000000004">
      <c r="B252" s="179">
        <f t="shared" ref="B252" si="254">IF(B250+0.005&gt;1,1,B250+0.005)</f>
        <v>0.81682345548641999</v>
      </c>
      <c r="C252" s="145">
        <f t="shared" ref="C252" si="255">IF(D252="","",$C$4)</f>
        <v>1</v>
      </c>
      <c r="D252" s="21">
        <f t="shared" si="200"/>
        <v>0.83076923076923082</v>
      </c>
      <c r="E252" s="181"/>
      <c r="F252" s="181"/>
    </row>
    <row r="253" spans="2:6" x14ac:dyDescent="0.55000000000000004">
      <c r="B253" s="179">
        <f t="shared" si="201"/>
        <v>0.81682345548641999</v>
      </c>
      <c r="C253" s="145">
        <f>IF(D253="","",B253*VLOOKUP(D253,'3'!$U$8:$AG$108,12,TRUE)+VLOOKUP(D253,'3'!$U$8:$AG$108,13,TRUE))</f>
        <v>1.4968329050712845</v>
      </c>
      <c r="D253" s="21">
        <f t="shared" si="200"/>
        <v>0.83076923076923082</v>
      </c>
      <c r="E253" s="181"/>
      <c r="F253" s="181"/>
    </row>
    <row r="254" spans="2:6" x14ac:dyDescent="0.55000000000000004">
      <c r="B254" s="179">
        <f t="shared" ref="B254" si="256">IF(B252+0.005&gt;1,1,B252+0.005)</f>
        <v>0.82182345548642</v>
      </c>
      <c r="C254" s="145">
        <f t="shared" ref="C254" si="257">IF(D254="","",$C$4)</f>
        <v>1</v>
      </c>
      <c r="D254" s="21">
        <f t="shared" si="200"/>
        <v>0.83076923076923082</v>
      </c>
      <c r="E254" s="181"/>
      <c r="F254" s="181"/>
    </row>
    <row r="255" spans="2:6" x14ac:dyDescent="0.55000000000000004">
      <c r="B255" s="179">
        <f t="shared" si="201"/>
        <v>0.82182345548642</v>
      </c>
      <c r="C255" s="145">
        <f>IF(D255="","",B255*VLOOKUP(D255,'3'!$U$8:$AG$108,12,TRUE)+VLOOKUP(D255,'3'!$U$8:$AG$108,13,TRUE))</f>
        <v>1.4924191716641164</v>
      </c>
      <c r="D255" s="21">
        <f t="shared" si="200"/>
        <v>0.83076923076923082</v>
      </c>
      <c r="E255" s="181"/>
      <c r="F255" s="181"/>
    </row>
    <row r="256" spans="2:6" x14ac:dyDescent="0.55000000000000004">
      <c r="B256" s="179">
        <f t="shared" ref="B256" si="258">IF(B254+0.005&gt;1,1,B254+0.005)</f>
        <v>0.82682345548642</v>
      </c>
      <c r="C256" s="145">
        <f t="shared" ref="C256" si="259">IF(D256="","",$C$4)</f>
        <v>1</v>
      </c>
      <c r="D256" s="21">
        <f t="shared" si="200"/>
        <v>0.83076923076923082</v>
      </c>
      <c r="E256" s="181"/>
      <c r="F256" s="181"/>
    </row>
    <row r="257" spans="2:6" x14ac:dyDescent="0.55000000000000004">
      <c r="B257" s="179">
        <f t="shared" si="201"/>
        <v>0.82682345548642</v>
      </c>
      <c r="C257" s="145">
        <f>IF(D257="","",B257*VLOOKUP(D257,'3'!$U$8:$AG$108,12,TRUE)+VLOOKUP(D257,'3'!$U$8:$AG$108,13,TRUE))</f>
        <v>1.4880054382569483</v>
      </c>
      <c r="D257" s="21">
        <f t="shared" si="200"/>
        <v>0.83076923076923082</v>
      </c>
      <c r="E257" s="181"/>
      <c r="F257" s="181"/>
    </row>
    <row r="258" spans="2:6" x14ac:dyDescent="0.55000000000000004">
      <c r="B258" s="179">
        <f t="shared" ref="B258" si="260">IF(B256+0.005&gt;1,1,B256+0.005)</f>
        <v>0.83182345548642</v>
      </c>
      <c r="C258" s="145">
        <f t="shared" ref="C258" si="261">IF(D258="","",$C$4)</f>
        <v>1</v>
      </c>
      <c r="D258" s="21">
        <f t="shared" si="200"/>
        <v>0.84615384615384626</v>
      </c>
      <c r="E258" s="181"/>
      <c r="F258" s="181"/>
    </row>
    <row r="259" spans="2:6" x14ac:dyDescent="0.55000000000000004">
      <c r="B259" s="179">
        <f t="shared" si="201"/>
        <v>0.83182345548642</v>
      </c>
      <c r="C259" s="145">
        <f>IF(D259="","",B259*VLOOKUP(D259,'3'!$U$8:$AG$108,12,TRUE)+VLOOKUP(D259,'3'!$U$8:$AG$108,13,TRUE))</f>
        <v>1.4835917048497804</v>
      </c>
      <c r="D259" s="21">
        <f t="shared" si="200"/>
        <v>0.84615384615384626</v>
      </c>
      <c r="E259" s="181"/>
      <c r="F259" s="181"/>
    </row>
    <row r="260" spans="2:6" x14ac:dyDescent="0.55000000000000004">
      <c r="B260" s="179">
        <f t="shared" ref="B260" si="262">IF(B258+0.005&gt;1,1,B258+0.005)</f>
        <v>0.83682345548642001</v>
      </c>
      <c r="C260" s="145">
        <f t="shared" ref="C260" si="263">IF(D260="","",$C$4)</f>
        <v>1</v>
      </c>
      <c r="D260" s="21">
        <f t="shared" si="200"/>
        <v>0.84615384615384626</v>
      </c>
      <c r="E260" s="181"/>
      <c r="F260" s="181"/>
    </row>
    <row r="261" spans="2:6" x14ac:dyDescent="0.55000000000000004">
      <c r="B261" s="179">
        <f t="shared" si="201"/>
        <v>0.83682345548642001</v>
      </c>
      <c r="C261" s="145">
        <f>IF(D261="","",B261*VLOOKUP(D261,'3'!$U$8:$AG$108,12,TRUE)+VLOOKUP(D261,'3'!$U$8:$AG$108,13,TRUE))</f>
        <v>1.4791779714426119</v>
      </c>
      <c r="D261" s="21">
        <f t="shared" si="200"/>
        <v>0.84615384615384626</v>
      </c>
      <c r="E261" s="181"/>
      <c r="F261" s="181"/>
    </row>
    <row r="262" spans="2:6" x14ac:dyDescent="0.55000000000000004">
      <c r="B262" s="179">
        <f t="shared" ref="B262" si="264">IF(B260+0.005&gt;1,1,B260+0.005)</f>
        <v>0.84182345548642001</v>
      </c>
      <c r="C262" s="145">
        <f t="shared" ref="C262" si="265">IF(D262="","",$C$4)</f>
        <v>1</v>
      </c>
      <c r="D262" s="21">
        <f t="shared" ref="D262:D325" si="266">IFERROR(INDEX($I$4:$I$79, SUMPRODUCT(--(B262&lt;=$H$4:$H$79), --(B262&gt;=$G$4:$G$79),ROW($A$1:$A$76))),"")</f>
        <v>0.84615384615384626</v>
      </c>
      <c r="E262" s="181"/>
      <c r="F262" s="181"/>
    </row>
    <row r="263" spans="2:6" x14ac:dyDescent="0.55000000000000004">
      <c r="B263" s="179">
        <f t="shared" ref="B263:B325" si="267">B262</f>
        <v>0.84182345548642001</v>
      </c>
      <c r="C263" s="145">
        <f>IF(D263="","",B263*VLOOKUP(D263,'3'!$U$8:$AG$108,12,TRUE)+VLOOKUP(D263,'3'!$U$8:$AG$108,13,TRUE))</f>
        <v>1.4747642380354435</v>
      </c>
      <c r="D263" s="21">
        <f t="shared" si="266"/>
        <v>0.84615384615384626</v>
      </c>
      <c r="E263" s="181"/>
      <c r="F263" s="181"/>
    </row>
    <row r="264" spans="2:6" x14ac:dyDescent="0.55000000000000004">
      <c r="B264" s="179">
        <f t="shared" ref="B264" si="268">IF(B262+0.005&gt;1,1,B262+0.005)</f>
        <v>0.84682345548642002</v>
      </c>
      <c r="C264" s="145">
        <f t="shared" ref="C264" si="269">IF(D264="","",$C$4)</f>
        <v>1</v>
      </c>
      <c r="D264" s="21">
        <f t="shared" si="266"/>
        <v>0.86153846153846159</v>
      </c>
      <c r="E264" s="181"/>
      <c r="F264" s="181"/>
    </row>
    <row r="265" spans="2:6" x14ac:dyDescent="0.55000000000000004">
      <c r="B265" s="179">
        <f t="shared" si="267"/>
        <v>0.84682345548642002</v>
      </c>
      <c r="C265" s="145">
        <f>IF(D265="","",B265*VLOOKUP(D265,'3'!$U$8:$AG$108,12,TRUE)+VLOOKUP(D265,'3'!$U$8:$AG$108,13,TRUE))</f>
        <v>1.4700332569010759</v>
      </c>
      <c r="D265" s="21">
        <f t="shared" si="266"/>
        <v>0.86153846153846159</v>
      </c>
      <c r="E265" s="181"/>
      <c r="F265" s="181"/>
    </row>
    <row r="266" spans="2:6" x14ac:dyDescent="0.55000000000000004">
      <c r="B266" s="179">
        <f t="shared" ref="B266" si="270">IF(B264+0.005&gt;1,1,B264+0.005)</f>
        <v>0.85182345548642002</v>
      </c>
      <c r="C266" s="145">
        <f t="shared" ref="C266" si="271">IF(D266="","",$C$4)</f>
        <v>1</v>
      </c>
      <c r="D266" s="21">
        <f t="shared" si="266"/>
        <v>0.86153846153846159</v>
      </c>
      <c r="E266" s="181"/>
      <c r="F266" s="181"/>
    </row>
    <row r="267" spans="2:6" x14ac:dyDescent="0.55000000000000004">
      <c r="B267" s="179">
        <f t="shared" si="267"/>
        <v>0.85182345548642002</v>
      </c>
      <c r="C267" s="145">
        <f>IF(D267="","",B267*VLOOKUP(D267,'3'!$U$8:$AG$108,12,TRUE)+VLOOKUP(D267,'3'!$U$8:$AG$108,13,TRUE))</f>
        <v>1.4632506218689898</v>
      </c>
      <c r="D267" s="21">
        <f t="shared" si="266"/>
        <v>0.86153846153846159</v>
      </c>
      <c r="E267" s="181"/>
      <c r="F267" s="181"/>
    </row>
    <row r="268" spans="2:6" x14ac:dyDescent="0.55000000000000004">
      <c r="B268" s="179">
        <f t="shared" ref="B268" si="272">IF(B266+0.005&gt;1,1,B266+0.005)</f>
        <v>0.85682345548642003</v>
      </c>
      <c r="C268" s="145">
        <f t="shared" ref="C268" si="273">IF(D268="","",$C$4)</f>
        <v>1</v>
      </c>
      <c r="D268" s="21">
        <f t="shared" si="266"/>
        <v>0.86153846153846159</v>
      </c>
      <c r="E268" s="181"/>
      <c r="F268" s="181"/>
    </row>
    <row r="269" spans="2:6" x14ac:dyDescent="0.55000000000000004">
      <c r="B269" s="179">
        <f t="shared" si="267"/>
        <v>0.85682345548642003</v>
      </c>
      <c r="C269" s="145">
        <f>IF(D269="","",B269*VLOOKUP(D269,'3'!$U$8:$AG$108,12,TRUE)+VLOOKUP(D269,'3'!$U$8:$AG$108,13,TRUE))</f>
        <v>1.4564679868369037</v>
      </c>
      <c r="D269" s="21">
        <f t="shared" si="266"/>
        <v>0.86153846153846159</v>
      </c>
      <c r="E269" s="181"/>
      <c r="F269" s="181"/>
    </row>
    <row r="270" spans="2:6" x14ac:dyDescent="0.55000000000000004">
      <c r="B270" s="179">
        <f t="shared" ref="B270" si="274">IF(B268+0.005&gt;1,1,B268+0.005)</f>
        <v>0.86182345548642003</v>
      </c>
      <c r="C270" s="145">
        <f t="shared" ref="C270" si="275">IF(D270="","",$C$4)</f>
        <v>1</v>
      </c>
      <c r="D270" s="21">
        <f t="shared" si="266"/>
        <v>0.87692307692307692</v>
      </c>
      <c r="E270" s="181"/>
      <c r="F270" s="181"/>
    </row>
    <row r="271" spans="2:6" x14ac:dyDescent="0.55000000000000004">
      <c r="B271" s="179">
        <f t="shared" si="267"/>
        <v>0.86182345548642003</v>
      </c>
      <c r="C271" s="145">
        <f>IF(D271="","",B271*VLOOKUP(D271,'3'!$U$8:$AG$108,12,TRUE)+VLOOKUP(D271,'3'!$U$8:$AG$108,13,TRUE))</f>
        <v>1.4496853518048176</v>
      </c>
      <c r="D271" s="21">
        <f t="shared" si="266"/>
        <v>0.87692307692307692</v>
      </c>
      <c r="E271" s="181"/>
      <c r="F271" s="181"/>
    </row>
    <row r="272" spans="2:6" x14ac:dyDescent="0.55000000000000004">
      <c r="B272" s="179">
        <f t="shared" ref="B272" si="276">IF(B270+0.005&gt;1,1,B270+0.005)</f>
        <v>0.86682345548642004</v>
      </c>
      <c r="C272" s="145">
        <f t="shared" ref="C272" si="277">IF(D272="","",$C$4)</f>
        <v>1</v>
      </c>
      <c r="D272" s="21">
        <f t="shared" si="266"/>
        <v>0.87692307692307692</v>
      </c>
      <c r="E272" s="181"/>
      <c r="F272" s="181"/>
    </row>
    <row r="273" spans="2:6" x14ac:dyDescent="0.55000000000000004">
      <c r="B273" s="179">
        <f t="shared" si="267"/>
        <v>0.86682345548642004</v>
      </c>
      <c r="C273" s="145">
        <f>IF(D273="","",B273*VLOOKUP(D273,'3'!$U$8:$AG$108,12,TRUE)+VLOOKUP(D273,'3'!$U$8:$AG$108,13,TRUE))</f>
        <v>1.4429027167727311</v>
      </c>
      <c r="D273" s="21">
        <f t="shared" si="266"/>
        <v>0.87692307692307692</v>
      </c>
      <c r="E273" s="181"/>
      <c r="F273" s="181"/>
    </row>
    <row r="274" spans="2:6" x14ac:dyDescent="0.55000000000000004">
      <c r="B274" s="179">
        <f t="shared" ref="B274" si="278">IF(B272+0.005&gt;1,1,B272+0.005)</f>
        <v>0.87182345548642004</v>
      </c>
      <c r="C274" s="145">
        <f t="shared" ref="C274" si="279">IF(D274="","",$C$4)</f>
        <v>1</v>
      </c>
      <c r="D274" s="21">
        <f t="shared" si="266"/>
        <v>0.87692307692307692</v>
      </c>
      <c r="E274" s="181"/>
      <c r="F274" s="181"/>
    </row>
    <row r="275" spans="2:6" x14ac:dyDescent="0.55000000000000004">
      <c r="B275" s="179">
        <f t="shared" si="267"/>
        <v>0.87182345548642004</v>
      </c>
      <c r="C275" s="145">
        <f>IF(D275="","",B275*VLOOKUP(D275,'3'!$U$8:$AG$108,12,TRUE)+VLOOKUP(D275,'3'!$U$8:$AG$108,13,TRUE))</f>
        <v>1.4361200817406445</v>
      </c>
      <c r="D275" s="21">
        <f t="shared" si="266"/>
        <v>0.87692307692307692</v>
      </c>
      <c r="E275" s="181"/>
      <c r="F275" s="181"/>
    </row>
    <row r="276" spans="2:6" x14ac:dyDescent="0.55000000000000004">
      <c r="B276" s="179">
        <f t="shared" ref="B276" si="280">IF(B274+0.005&gt;1,1,B274+0.005)</f>
        <v>0.87682345548642004</v>
      </c>
      <c r="C276" s="145">
        <f t="shared" ref="C276" si="281">IF(D276="","",$C$4)</f>
        <v>1</v>
      </c>
      <c r="D276" s="21">
        <f t="shared" si="266"/>
        <v>0.87692307692307692</v>
      </c>
      <c r="E276" s="181"/>
      <c r="F276" s="181"/>
    </row>
    <row r="277" spans="2:6" x14ac:dyDescent="0.55000000000000004">
      <c r="B277" s="179">
        <f t="shared" si="267"/>
        <v>0.87682345548642004</v>
      </c>
      <c r="C277" s="145">
        <f>IF(D277="","",B277*VLOOKUP(D277,'3'!$U$8:$AG$108,12,TRUE)+VLOOKUP(D277,'3'!$U$8:$AG$108,13,TRUE))</f>
        <v>1.429337446708558</v>
      </c>
      <c r="D277" s="21">
        <f t="shared" si="266"/>
        <v>0.87692307692307692</v>
      </c>
      <c r="E277" s="181"/>
      <c r="F277" s="181"/>
    </row>
    <row r="278" spans="2:6" x14ac:dyDescent="0.55000000000000004">
      <c r="B278" s="179">
        <f t="shared" ref="B278" si="282">IF(B276+0.005&gt;1,1,B276+0.005)</f>
        <v>0.88182345548642005</v>
      </c>
      <c r="C278" s="145">
        <f t="shared" ref="C278" si="283">IF(D278="","",$C$4)</f>
        <v>1</v>
      </c>
      <c r="D278" s="21">
        <f t="shared" si="266"/>
        <v>0.89230769230769236</v>
      </c>
      <c r="E278" s="181"/>
      <c r="F278" s="181"/>
    </row>
    <row r="279" spans="2:6" x14ac:dyDescent="0.55000000000000004">
      <c r="B279" s="179">
        <f t="shared" si="267"/>
        <v>0.88182345548642005</v>
      </c>
      <c r="C279" s="145">
        <f>IF(D279="","",B279*VLOOKUP(D279,'3'!$U$8:$AG$108,12,TRUE)+VLOOKUP(D279,'3'!$U$8:$AG$108,13,TRUE))</f>
        <v>1.4225548116764717</v>
      </c>
      <c r="D279" s="21">
        <f t="shared" si="266"/>
        <v>0.89230769230769236</v>
      </c>
      <c r="E279" s="181"/>
      <c r="F279" s="181"/>
    </row>
    <row r="280" spans="2:6" x14ac:dyDescent="0.55000000000000004">
      <c r="B280" s="179">
        <f t="shared" ref="B280" si="284">IF(B278+0.005&gt;1,1,B278+0.005)</f>
        <v>0.88682345548642005</v>
      </c>
      <c r="C280" s="145">
        <f t="shared" ref="C280" si="285">IF(D280="","",$C$4)</f>
        <v>1</v>
      </c>
      <c r="D280" s="21">
        <f t="shared" si="266"/>
        <v>0.89230769230769236</v>
      </c>
      <c r="E280" s="181"/>
      <c r="F280" s="181"/>
    </row>
    <row r="281" spans="2:6" x14ac:dyDescent="0.55000000000000004">
      <c r="B281" s="179">
        <f t="shared" si="267"/>
        <v>0.88682345548642005</v>
      </c>
      <c r="C281" s="145">
        <f>IF(D281="","",B281*VLOOKUP(D281,'3'!$U$8:$AG$108,12,TRUE)+VLOOKUP(D281,'3'!$U$8:$AG$108,13,TRUE))</f>
        <v>1.4157721766443851</v>
      </c>
      <c r="D281" s="21">
        <f t="shared" si="266"/>
        <v>0.89230769230769236</v>
      </c>
      <c r="E281" s="181"/>
      <c r="F281" s="181"/>
    </row>
    <row r="282" spans="2:6" x14ac:dyDescent="0.55000000000000004">
      <c r="B282" s="179">
        <f t="shared" ref="B282" si="286">IF(B280+0.005&gt;1,1,B280+0.005)</f>
        <v>0.89182345548642006</v>
      </c>
      <c r="C282" s="145">
        <f t="shared" ref="C282" si="287">IF(D282="","",$C$4)</f>
        <v>1</v>
      </c>
      <c r="D282" s="21">
        <f t="shared" si="266"/>
        <v>0.89230769230769236</v>
      </c>
      <c r="E282" s="181"/>
      <c r="F282" s="181"/>
    </row>
    <row r="283" spans="2:6" x14ac:dyDescent="0.55000000000000004">
      <c r="B283" s="179">
        <f t="shared" si="267"/>
        <v>0.89182345548642006</v>
      </c>
      <c r="C283" s="145">
        <f>IF(D283="","",B283*VLOOKUP(D283,'3'!$U$8:$AG$108,12,TRUE)+VLOOKUP(D283,'3'!$U$8:$AG$108,13,TRUE))</f>
        <v>1.4089895416122984</v>
      </c>
      <c r="D283" s="21">
        <f t="shared" si="266"/>
        <v>0.89230769230769236</v>
      </c>
      <c r="E283" s="181"/>
      <c r="F283" s="181"/>
    </row>
    <row r="284" spans="2:6" x14ac:dyDescent="0.55000000000000004">
      <c r="B284" s="179">
        <f t="shared" ref="B284" si="288">IF(B282+0.005&gt;1,1,B282+0.005)</f>
        <v>0.89682345548642006</v>
      </c>
      <c r="C284" s="145">
        <f t="shared" ref="C284" si="289">IF(D284="","",$C$4)</f>
        <v>1</v>
      </c>
      <c r="D284" s="21">
        <f t="shared" si="266"/>
        <v>0.9076923076923078</v>
      </c>
      <c r="E284" s="181"/>
      <c r="F284" s="181"/>
    </row>
    <row r="285" spans="2:6" x14ac:dyDescent="0.55000000000000004">
      <c r="B285" s="179">
        <f t="shared" si="267"/>
        <v>0.89682345548642006</v>
      </c>
      <c r="C285" s="145">
        <f>IF(D285="","",B285*VLOOKUP(D285,'3'!$U$8:$AG$108,12,TRUE)+VLOOKUP(D285,'3'!$U$8:$AG$108,13,TRUE))</f>
        <v>1.4022069065802114</v>
      </c>
      <c r="D285" s="21">
        <f t="shared" si="266"/>
        <v>0.9076923076923078</v>
      </c>
      <c r="E285" s="181"/>
      <c r="F285" s="181"/>
    </row>
    <row r="286" spans="2:6" x14ac:dyDescent="0.55000000000000004">
      <c r="B286" s="179">
        <f t="shared" ref="B286" si="290">IF(B284+0.005&gt;1,1,B284+0.005)</f>
        <v>0.90182345548642007</v>
      </c>
      <c r="C286" s="145">
        <f t="shared" ref="C286" si="291">IF(D286="","",$C$4)</f>
        <v>1</v>
      </c>
      <c r="D286" s="21">
        <f t="shared" si="266"/>
        <v>0.9076923076923078</v>
      </c>
      <c r="E286" s="181"/>
      <c r="F286" s="181"/>
    </row>
    <row r="287" spans="2:6" x14ac:dyDescent="0.55000000000000004">
      <c r="B287" s="179">
        <f t="shared" si="267"/>
        <v>0.90182345548642007</v>
      </c>
      <c r="C287" s="145">
        <f>IF(D287="","",B287*VLOOKUP(D287,'3'!$U$8:$AG$108,12,TRUE)+VLOOKUP(D287,'3'!$U$8:$AG$108,13,TRUE))</f>
        <v>1.3954242715481244</v>
      </c>
      <c r="D287" s="21">
        <f t="shared" si="266"/>
        <v>0.9076923076923078</v>
      </c>
      <c r="E287" s="181"/>
      <c r="F287" s="181"/>
    </row>
    <row r="288" spans="2:6" x14ac:dyDescent="0.55000000000000004">
      <c r="B288" s="179">
        <f t="shared" ref="B288" si="292">IF(B286+0.005&gt;1,1,B286+0.005)</f>
        <v>0.90682345548642007</v>
      </c>
      <c r="C288" s="145">
        <f t="shared" ref="C288" si="293">IF(D288="","",$C$4)</f>
        <v>1</v>
      </c>
      <c r="D288" s="21">
        <f t="shared" si="266"/>
        <v>0.9076923076923078</v>
      </c>
      <c r="E288" s="181"/>
      <c r="F288" s="181"/>
    </row>
    <row r="289" spans="2:6" x14ac:dyDescent="0.55000000000000004">
      <c r="B289" s="179">
        <f t="shared" si="267"/>
        <v>0.90682345548642007</v>
      </c>
      <c r="C289" s="145">
        <f>IF(D289="","",B289*VLOOKUP(D289,'3'!$U$8:$AG$108,12,TRUE)+VLOOKUP(D289,'3'!$U$8:$AG$108,13,TRUE))</f>
        <v>1.3886416365160374</v>
      </c>
      <c r="D289" s="21">
        <f t="shared" si="266"/>
        <v>0.9076923076923078</v>
      </c>
      <c r="E289" s="181"/>
      <c r="F289" s="181"/>
    </row>
    <row r="290" spans="2:6" x14ac:dyDescent="0.55000000000000004">
      <c r="B290" s="179">
        <f t="shared" ref="B290" si="294">IF(B288+0.005&gt;1,1,B288+0.005)</f>
        <v>0.91182345548642008</v>
      </c>
      <c r="C290" s="145">
        <f t="shared" ref="C290" si="295">IF(D290="","",$C$4)</f>
        <v>1</v>
      </c>
      <c r="D290" s="21">
        <f t="shared" si="266"/>
        <v>0.92307692307692313</v>
      </c>
      <c r="E290" s="181"/>
      <c r="F290" s="181"/>
    </row>
    <row r="291" spans="2:6" x14ac:dyDescent="0.55000000000000004">
      <c r="B291" s="179">
        <f t="shared" si="267"/>
        <v>0.91182345548642008</v>
      </c>
      <c r="C291" s="145">
        <f>IF(D291="","",B291*VLOOKUP(D291,'3'!$U$8:$AG$108,12,TRUE)+VLOOKUP(D291,'3'!$U$8:$AG$108,13,TRUE))</f>
        <v>1.3818590014839502</v>
      </c>
      <c r="D291" s="21">
        <f t="shared" si="266"/>
        <v>0.92307692307692313</v>
      </c>
      <c r="E291" s="181"/>
      <c r="F291" s="181"/>
    </row>
    <row r="292" spans="2:6" x14ac:dyDescent="0.55000000000000004">
      <c r="B292" s="179">
        <f t="shared" ref="B292" si="296">IF(B290+0.005&gt;1,1,B290+0.005)</f>
        <v>0.91682345548642008</v>
      </c>
      <c r="C292" s="145">
        <f t="shared" ref="C292" si="297">IF(D292="","",$C$4)</f>
        <v>1</v>
      </c>
      <c r="D292" s="21">
        <f t="shared" si="266"/>
        <v>0.92307692307692313</v>
      </c>
      <c r="E292" s="181"/>
      <c r="F292" s="181"/>
    </row>
    <row r="293" spans="2:6" x14ac:dyDescent="0.55000000000000004">
      <c r="B293" s="179">
        <f t="shared" si="267"/>
        <v>0.91682345548642008</v>
      </c>
      <c r="C293" s="145">
        <f>IF(D293="","",B293*VLOOKUP(D293,'3'!$U$8:$AG$108,12,TRUE)+VLOOKUP(D293,'3'!$U$8:$AG$108,13,TRUE))</f>
        <v>1.3750763664518628</v>
      </c>
      <c r="D293" s="21">
        <f t="shared" si="266"/>
        <v>0.92307692307692313</v>
      </c>
      <c r="E293" s="181"/>
      <c r="F293" s="181"/>
    </row>
    <row r="294" spans="2:6" x14ac:dyDescent="0.55000000000000004">
      <c r="B294" s="179">
        <f t="shared" ref="B294" si="298">IF(B292+0.005&gt;1,1,B292+0.005)</f>
        <v>0.92182345548642008</v>
      </c>
      <c r="C294" s="145">
        <f t="shared" ref="C294" si="299">IF(D294="","",$C$4)</f>
        <v>1</v>
      </c>
      <c r="D294" s="21">
        <f t="shared" si="266"/>
        <v>0.92307692307692313</v>
      </c>
      <c r="E294" s="181"/>
      <c r="F294" s="181"/>
    </row>
    <row r="295" spans="2:6" x14ac:dyDescent="0.55000000000000004">
      <c r="B295" s="179">
        <f t="shared" si="267"/>
        <v>0.92182345548642008</v>
      </c>
      <c r="C295" s="145">
        <f>IF(D295="","",B295*VLOOKUP(D295,'3'!$U$8:$AG$108,12,TRUE)+VLOOKUP(D295,'3'!$U$8:$AG$108,13,TRUE))</f>
        <v>1.3682937314197754</v>
      </c>
      <c r="D295" s="21">
        <f t="shared" si="266"/>
        <v>0.92307692307692313</v>
      </c>
      <c r="E295" s="181"/>
      <c r="F295" s="181"/>
    </row>
    <row r="296" spans="2:6" x14ac:dyDescent="0.55000000000000004">
      <c r="B296" s="179">
        <f t="shared" ref="B296" si="300">IF(B294+0.005&gt;1,1,B294+0.005)</f>
        <v>0.92682345548642009</v>
      </c>
      <c r="C296" s="145">
        <f t="shared" ref="C296" si="301">IF(D296="","",$C$4)</f>
        <v>1</v>
      </c>
      <c r="D296" s="21">
        <f t="shared" si="266"/>
        <v>0.93846153846153846</v>
      </c>
      <c r="E296" s="181"/>
      <c r="F296" s="181"/>
    </row>
    <row r="297" spans="2:6" x14ac:dyDescent="0.55000000000000004">
      <c r="B297" s="179">
        <f t="shared" si="267"/>
        <v>0.92682345548642009</v>
      </c>
      <c r="C297" s="145">
        <f>IF(D297="","",B297*VLOOKUP(D297,'3'!$U$8:$AG$108,12,TRUE)+VLOOKUP(D297,'3'!$U$8:$AG$108,13,TRUE))</f>
        <v>1.3487384675973839</v>
      </c>
      <c r="D297" s="21">
        <f t="shared" si="266"/>
        <v>0.93846153846153846</v>
      </c>
      <c r="E297" s="181"/>
      <c r="F297" s="181"/>
    </row>
    <row r="298" spans="2:6" x14ac:dyDescent="0.55000000000000004">
      <c r="B298" s="179">
        <f t="shared" ref="B298" si="302">IF(B296+0.005&gt;1,1,B296+0.005)</f>
        <v>0.93182345548642009</v>
      </c>
      <c r="C298" s="145">
        <f t="shared" ref="C298" si="303">IF(D298="","",$C$4)</f>
        <v>1</v>
      </c>
      <c r="D298" s="21">
        <f t="shared" si="266"/>
        <v>0.93846153846153846</v>
      </c>
      <c r="E298" s="181"/>
      <c r="F298" s="181"/>
    </row>
    <row r="299" spans="2:6" x14ac:dyDescent="0.55000000000000004">
      <c r="B299" s="179">
        <f t="shared" si="267"/>
        <v>0.93182345548642009</v>
      </c>
      <c r="C299" s="145">
        <f>IF(D299="","",B299*VLOOKUP(D299,'3'!$U$8:$AG$108,12,TRUE)+VLOOKUP(D299,'3'!$U$8:$AG$108,13,TRUE))</f>
        <v>1.3249098986265864</v>
      </c>
      <c r="D299" s="21">
        <f t="shared" si="266"/>
        <v>0.93846153846153846</v>
      </c>
      <c r="E299" s="181"/>
      <c r="F299" s="181"/>
    </row>
    <row r="300" spans="2:6" x14ac:dyDescent="0.55000000000000004">
      <c r="B300" s="179">
        <f t="shared" ref="B300" si="304">IF(B298+0.005&gt;1,1,B298+0.005)</f>
        <v>0.9368234554864201</v>
      </c>
      <c r="C300" s="145">
        <f t="shared" ref="C300" si="305">IF(D300="","",$C$4)</f>
        <v>1</v>
      </c>
      <c r="D300" s="21">
        <f t="shared" si="266"/>
        <v>0.93846153846153846</v>
      </c>
      <c r="E300" s="181"/>
      <c r="F300" s="181"/>
    </row>
    <row r="301" spans="2:6" x14ac:dyDescent="0.55000000000000004">
      <c r="B301" s="179">
        <f t="shared" si="267"/>
        <v>0.9368234554864201</v>
      </c>
      <c r="C301" s="145">
        <f>IF(D301="","",B301*VLOOKUP(D301,'3'!$U$8:$AG$108,12,TRUE)+VLOOKUP(D301,'3'!$U$8:$AG$108,13,TRUE))</f>
        <v>1.3010813296557888</v>
      </c>
      <c r="D301" s="21">
        <f t="shared" si="266"/>
        <v>0.93846153846153846</v>
      </c>
      <c r="E301" s="181"/>
      <c r="F301" s="181"/>
    </row>
    <row r="302" spans="2:6" x14ac:dyDescent="0.55000000000000004">
      <c r="B302" s="179">
        <f t="shared" ref="B302" si="306">IF(B300+0.005&gt;1,1,B300+0.005)</f>
        <v>0.9418234554864201</v>
      </c>
      <c r="C302" s="145">
        <f t="shared" ref="C302" si="307">IF(D302="","",$C$4)</f>
        <v>1</v>
      </c>
      <c r="D302" s="21">
        <f t="shared" si="266"/>
        <v>0.9538461538461539</v>
      </c>
      <c r="E302" s="181"/>
      <c r="F302" s="181"/>
    </row>
    <row r="303" spans="2:6" x14ac:dyDescent="0.55000000000000004">
      <c r="B303" s="179">
        <f t="shared" si="267"/>
        <v>0.9418234554864201</v>
      </c>
      <c r="C303" s="145">
        <f>IF(D303="","",B303*VLOOKUP(D303,'3'!$U$8:$AG$108,12,TRUE)+VLOOKUP(D303,'3'!$U$8:$AG$108,13,TRUE))</f>
        <v>1.2772527606849904</v>
      </c>
      <c r="D303" s="21">
        <f t="shared" si="266"/>
        <v>0.9538461538461539</v>
      </c>
      <c r="E303" s="181"/>
      <c r="F303" s="181"/>
    </row>
    <row r="304" spans="2:6" x14ac:dyDescent="0.55000000000000004">
      <c r="B304" s="179">
        <f t="shared" ref="B304" si="308">IF(B302+0.005&gt;1,1,B302+0.005)</f>
        <v>0.94682345548642011</v>
      </c>
      <c r="C304" s="145">
        <f t="shared" ref="C304" si="309">IF(D304="","",$C$4)</f>
        <v>1</v>
      </c>
      <c r="D304" s="21">
        <f t="shared" si="266"/>
        <v>0.9538461538461539</v>
      </c>
      <c r="E304" s="181"/>
      <c r="F304" s="181"/>
    </row>
    <row r="305" spans="2:6" x14ac:dyDescent="0.55000000000000004">
      <c r="B305" s="179">
        <f t="shared" si="267"/>
        <v>0.94682345548642011</v>
      </c>
      <c r="C305" s="145">
        <f>IF(D305="","",B305*VLOOKUP(D305,'3'!$U$8:$AG$108,12,TRUE)+VLOOKUP(D305,'3'!$U$8:$AG$108,13,TRUE))</f>
        <v>1.2534241917141928</v>
      </c>
      <c r="D305" s="21">
        <f t="shared" si="266"/>
        <v>0.9538461538461539</v>
      </c>
      <c r="E305" s="181"/>
      <c r="F305" s="181"/>
    </row>
    <row r="306" spans="2:6" x14ac:dyDescent="0.55000000000000004">
      <c r="B306" s="179">
        <f t="shared" ref="B306" si="310">IF(B304+0.005&gt;1,1,B304+0.005)</f>
        <v>0.95182345548642011</v>
      </c>
      <c r="C306" s="145">
        <f t="shared" ref="C306" si="311">IF(D306="","",$C$4)</f>
        <v>1</v>
      </c>
      <c r="D306" s="21">
        <f t="shared" si="266"/>
        <v>0.9538461538461539</v>
      </c>
      <c r="E306" s="181"/>
      <c r="F306" s="181"/>
    </row>
    <row r="307" spans="2:6" x14ac:dyDescent="0.55000000000000004">
      <c r="B307" s="179">
        <f t="shared" si="267"/>
        <v>0.95182345548642011</v>
      </c>
      <c r="C307" s="145">
        <f>IF(D307="","",B307*VLOOKUP(D307,'3'!$U$8:$AG$108,12,TRUE)+VLOOKUP(D307,'3'!$U$8:$AG$108,13,TRUE))</f>
        <v>1.2295956227433944</v>
      </c>
      <c r="D307" s="21">
        <f t="shared" si="266"/>
        <v>0.9538461538461539</v>
      </c>
      <c r="E307" s="181"/>
      <c r="F307" s="181"/>
    </row>
    <row r="308" spans="2:6" x14ac:dyDescent="0.55000000000000004">
      <c r="B308" s="179">
        <f t="shared" ref="B308" si="312">IF(B306+0.005&gt;1,1,B306+0.005)</f>
        <v>0.95682345548642012</v>
      </c>
      <c r="C308" s="145">
        <f t="shared" ref="C308" si="313">IF(D308="","",$C$4)</f>
        <v>1</v>
      </c>
      <c r="D308" s="21">
        <f t="shared" si="266"/>
        <v>0.96923076923076934</v>
      </c>
      <c r="E308" s="181"/>
      <c r="F308" s="181"/>
    </row>
    <row r="309" spans="2:6" x14ac:dyDescent="0.55000000000000004">
      <c r="B309" s="179">
        <f t="shared" si="267"/>
        <v>0.95682345548642012</v>
      </c>
      <c r="C309" s="145">
        <f>IF(D309="","",B309*VLOOKUP(D309,'3'!$U$8:$AG$108,12,TRUE)+VLOOKUP(D309,'3'!$U$8:$AG$108,13,TRUE))</f>
        <v>1.2057670537725969</v>
      </c>
      <c r="D309" s="21">
        <f t="shared" si="266"/>
        <v>0.96923076923076934</v>
      </c>
      <c r="E309" s="181"/>
      <c r="F309" s="181"/>
    </row>
    <row r="310" spans="2:6" x14ac:dyDescent="0.55000000000000004">
      <c r="B310" s="179">
        <f t="shared" ref="B310" si="314">IF(B308+0.005&gt;1,1,B308+0.005)</f>
        <v>0.96182345548642012</v>
      </c>
      <c r="C310" s="145">
        <f t="shared" ref="C310" si="315">IF(D310="","",$C$4)</f>
        <v>1</v>
      </c>
      <c r="D310" s="21">
        <f t="shared" si="266"/>
        <v>0.96923076923076934</v>
      </c>
      <c r="E310" s="181"/>
      <c r="F310" s="181"/>
    </row>
    <row r="311" spans="2:6" x14ac:dyDescent="0.55000000000000004">
      <c r="B311" s="179">
        <f t="shared" si="267"/>
        <v>0.96182345548642012</v>
      </c>
      <c r="C311" s="145">
        <f>IF(D311="","",B311*VLOOKUP(D311,'3'!$U$8:$AG$108,12,TRUE)+VLOOKUP(D311,'3'!$U$8:$AG$108,13,TRUE))</f>
        <v>1.1819384848017984</v>
      </c>
      <c r="D311" s="21">
        <f t="shared" si="266"/>
        <v>0.96923076923076934</v>
      </c>
      <c r="E311" s="181"/>
      <c r="F311" s="181"/>
    </row>
    <row r="312" spans="2:6" x14ac:dyDescent="0.55000000000000004">
      <c r="B312" s="179">
        <f t="shared" ref="B312" si="316">IF(B310+0.005&gt;1,1,B310+0.005)</f>
        <v>0.96682345548642012</v>
      </c>
      <c r="C312" s="145">
        <f t="shared" ref="C312" si="317">IF(D312="","",$C$4)</f>
        <v>1</v>
      </c>
      <c r="D312" s="21">
        <f t="shared" si="266"/>
        <v>0.96923076923076934</v>
      </c>
      <c r="E312" s="181"/>
      <c r="F312" s="181"/>
    </row>
    <row r="313" spans="2:6" x14ac:dyDescent="0.55000000000000004">
      <c r="B313" s="179">
        <f t="shared" si="267"/>
        <v>0.96682345548642012</v>
      </c>
      <c r="C313" s="145">
        <f>IF(D313="","",B313*VLOOKUP(D313,'3'!$U$8:$AG$108,12,TRUE)+VLOOKUP(D313,'3'!$U$8:$AG$108,13,TRUE))</f>
        <v>1.158109915831</v>
      </c>
      <c r="D313" s="21">
        <f t="shared" si="266"/>
        <v>0.96923076923076934</v>
      </c>
      <c r="E313" s="181"/>
      <c r="F313" s="181"/>
    </row>
    <row r="314" spans="2:6" x14ac:dyDescent="0.55000000000000004">
      <c r="B314" s="179">
        <f t="shared" ref="B314" si="318">IF(B312+0.005&gt;1,1,B312+0.005)</f>
        <v>0.97182345548642013</v>
      </c>
      <c r="C314" s="145">
        <f t="shared" ref="C314" si="319">IF(D314="","",$C$4)</f>
        <v>1</v>
      </c>
      <c r="D314" s="21">
        <f t="shared" si="266"/>
        <v>0.98461538461538467</v>
      </c>
      <c r="E314" s="181"/>
      <c r="F314" s="181"/>
    </row>
    <row r="315" spans="2:6" x14ac:dyDescent="0.55000000000000004">
      <c r="B315" s="179">
        <f t="shared" si="267"/>
        <v>0.97182345548642013</v>
      </c>
      <c r="C315" s="145">
        <f>IF(D315="","",B315*VLOOKUP(D315,'3'!$U$8:$AG$108,12,TRUE)+VLOOKUP(D315,'3'!$U$8:$AG$108,13,TRUE))</f>
        <v>1.1342813468602015</v>
      </c>
      <c r="D315" s="21">
        <f t="shared" si="266"/>
        <v>0.98461538461538467</v>
      </c>
      <c r="E315" s="181"/>
      <c r="F315" s="181"/>
    </row>
    <row r="316" spans="2:6" x14ac:dyDescent="0.55000000000000004">
      <c r="B316" s="179">
        <f t="shared" ref="B316" si="320">IF(B314+0.005&gt;1,1,B314+0.005)</f>
        <v>0.97682345548642013</v>
      </c>
      <c r="C316" s="145">
        <f t="shared" ref="C316" si="321">IF(D316="","",$C$4)</f>
        <v>1</v>
      </c>
      <c r="D316" s="21">
        <f t="shared" si="266"/>
        <v>0.98461538461538467</v>
      </c>
      <c r="E316" s="181"/>
      <c r="F316" s="181"/>
    </row>
    <row r="317" spans="2:6" x14ac:dyDescent="0.55000000000000004">
      <c r="B317" s="179">
        <f t="shared" si="267"/>
        <v>0.97682345548642013</v>
      </c>
      <c r="C317" s="145">
        <f>IF(D317="","",B317*VLOOKUP(D317,'3'!$U$8:$AG$108,12,TRUE)+VLOOKUP(D317,'3'!$U$8:$AG$108,13,TRUE))</f>
        <v>1.1104527778894031</v>
      </c>
      <c r="D317" s="21">
        <f t="shared" si="266"/>
        <v>0.98461538461538467</v>
      </c>
      <c r="E317" s="181"/>
      <c r="F317" s="181"/>
    </row>
    <row r="318" spans="2:6" x14ac:dyDescent="0.55000000000000004">
      <c r="B318" s="179">
        <f t="shared" ref="B318" si="322">IF(B316+0.005&gt;1,1,B316+0.005)</f>
        <v>0.98182345548642014</v>
      </c>
      <c r="C318" s="145">
        <f t="shared" ref="C318" si="323">IF(D318="","",$C$4)</f>
        <v>1</v>
      </c>
      <c r="D318" s="21">
        <f t="shared" si="266"/>
        <v>0.98461538461538467</v>
      </c>
      <c r="E318" s="181"/>
      <c r="F318" s="181"/>
    </row>
    <row r="319" spans="2:6" x14ac:dyDescent="0.55000000000000004">
      <c r="B319" s="179">
        <f t="shared" si="267"/>
        <v>0.98182345548642014</v>
      </c>
      <c r="C319" s="145">
        <f>IF(D319="","",B319*VLOOKUP(D319,'3'!$U$8:$AG$108,12,TRUE)+VLOOKUP(D319,'3'!$U$8:$AG$108,13,TRUE))</f>
        <v>1.0866242089186038</v>
      </c>
      <c r="D319" s="21">
        <f t="shared" si="266"/>
        <v>0.98461538461538467</v>
      </c>
      <c r="E319" s="181"/>
      <c r="F319" s="181"/>
    </row>
    <row r="320" spans="2:6" x14ac:dyDescent="0.55000000000000004">
      <c r="B320" s="179">
        <f t="shared" ref="B320" si="324">IF(B318+0.005&gt;1,1,B318+0.005)</f>
        <v>0.98682345548642014</v>
      </c>
      <c r="C320" s="145">
        <f t="shared" ref="C320" si="325">IF(D320="","",$C$4)</f>
        <v>1</v>
      </c>
      <c r="D320" s="21">
        <f t="shared" si="266"/>
        <v>1</v>
      </c>
      <c r="E320" s="181"/>
      <c r="F320" s="181"/>
    </row>
    <row r="321" spans="2:6" x14ac:dyDescent="0.55000000000000004">
      <c r="B321" s="179">
        <f t="shared" si="267"/>
        <v>0.98682345548642014</v>
      </c>
      <c r="C321" s="145">
        <f>IF(D321="","",B321*VLOOKUP(D321,'3'!$U$8:$AG$108,12,TRUE)+VLOOKUP(D321,'3'!$U$8:$AG$108,13,TRUE))</f>
        <v>1.0627956399478053</v>
      </c>
      <c r="D321" s="21">
        <f t="shared" si="266"/>
        <v>1</v>
      </c>
      <c r="E321" s="181"/>
      <c r="F321" s="181"/>
    </row>
    <row r="322" spans="2:6" x14ac:dyDescent="0.55000000000000004">
      <c r="B322" s="179">
        <f t="shared" ref="B322" si="326">IF(B320+0.005&gt;1,1,B320+0.005)</f>
        <v>0.99182345548642015</v>
      </c>
      <c r="C322" s="145">
        <f t="shared" ref="C322" si="327">IF(D322="","",$C$4)</f>
        <v>1</v>
      </c>
      <c r="D322" s="21">
        <f t="shared" si="266"/>
        <v>1</v>
      </c>
      <c r="E322" s="181"/>
      <c r="F322" s="181"/>
    </row>
    <row r="323" spans="2:6" x14ac:dyDescent="0.55000000000000004">
      <c r="B323" s="179">
        <f t="shared" si="267"/>
        <v>0.99182345548642015</v>
      </c>
      <c r="C323" s="145">
        <f>IF(D323="","",B323*VLOOKUP(D323,'3'!$U$8:$AG$108,12,TRUE)+VLOOKUP(D323,'3'!$U$8:$AG$108,13,TRUE))</f>
        <v>1.038967070977006</v>
      </c>
      <c r="D323" s="21">
        <f t="shared" si="266"/>
        <v>1</v>
      </c>
      <c r="E323" s="181"/>
      <c r="F323" s="181"/>
    </row>
    <row r="324" spans="2:6" x14ac:dyDescent="0.55000000000000004">
      <c r="B324" s="179">
        <f t="shared" ref="B324" si="328">IF(B322+0.005&gt;1,1,B322+0.005)</f>
        <v>0.99682345548642015</v>
      </c>
      <c r="C324" s="145">
        <f t="shared" ref="C324" si="329">IF(D324="","",$C$4)</f>
        <v>1</v>
      </c>
      <c r="D324" s="21">
        <f t="shared" si="266"/>
        <v>1</v>
      </c>
      <c r="E324" s="181"/>
      <c r="F324" s="181"/>
    </row>
    <row r="325" spans="2:6" x14ac:dyDescent="0.55000000000000004">
      <c r="B325" s="179">
        <f t="shared" si="267"/>
        <v>0.99682345548642015</v>
      </c>
      <c r="C325" s="145">
        <f>IF(D325="","",B325*VLOOKUP(D325,'3'!$U$8:$AG$108,12,TRUE)+VLOOKUP(D325,'3'!$U$8:$AG$108,13,TRUE))</f>
        <v>1.0151385020062076</v>
      </c>
      <c r="D325" s="21">
        <f t="shared" si="266"/>
        <v>1</v>
      </c>
      <c r="E325" s="181"/>
      <c r="F325" s="181"/>
    </row>
    <row r="326" spans="2:6" x14ac:dyDescent="0.55000000000000004">
      <c r="B326" s="179">
        <f t="shared" ref="B326" si="330">IF(B324+0.005&gt;1,1,B324+0.005)</f>
        <v>1</v>
      </c>
      <c r="C326" s="145" t="str">
        <f t="shared" ref="C326" si="331">IF(D326="","",$C$4)</f>
        <v/>
      </c>
      <c r="D326" s="21" t="str">
        <f t="shared" ref="D326:D350" si="332">IFERROR(INDEX($I$4:$I$79, SUMPRODUCT(--(B326&lt;=$H$4:$H$79), --(B326&gt;=$G$4:$G$79),ROW($A$1:$A$76))),"")</f>
        <v/>
      </c>
      <c r="E326" s="181"/>
      <c r="F326" s="181"/>
    </row>
    <row r="327" spans="2:6" x14ac:dyDescent="0.55000000000000004">
      <c r="B327" s="179">
        <f t="shared" ref="B327:B349" si="333">B326</f>
        <v>1</v>
      </c>
      <c r="C327" s="145" t="str">
        <f>IF(D327="","",B327*VLOOKUP(D327,'3'!$U$8:$AG$108,12,TRUE)+VLOOKUP(D327,'3'!$U$8:$AG$108,13,TRUE))</f>
        <v/>
      </c>
      <c r="D327" s="21" t="str">
        <f t="shared" si="332"/>
        <v/>
      </c>
      <c r="E327" s="181"/>
      <c r="F327" s="181"/>
    </row>
    <row r="328" spans="2:6" x14ac:dyDescent="0.55000000000000004">
      <c r="B328" s="179">
        <f t="shared" ref="B328" si="334">IF(B326+0.005&gt;1,1,B326+0.005)</f>
        <v>1</v>
      </c>
      <c r="C328" s="145" t="str">
        <f t="shared" ref="C328" si="335">IF(D328="","",$C$4)</f>
        <v/>
      </c>
      <c r="D328" s="21" t="str">
        <f t="shared" si="332"/>
        <v/>
      </c>
      <c r="E328" s="181"/>
      <c r="F328" s="181"/>
    </row>
    <row r="329" spans="2:6" x14ac:dyDescent="0.55000000000000004">
      <c r="B329" s="179">
        <f t="shared" si="333"/>
        <v>1</v>
      </c>
      <c r="C329" s="145" t="str">
        <f>IF(D329="","",B329*VLOOKUP(D329,'3'!$U$8:$AG$108,12,TRUE)+VLOOKUP(D329,'3'!$U$8:$AG$108,13,TRUE))</f>
        <v/>
      </c>
      <c r="D329" s="21" t="str">
        <f t="shared" si="332"/>
        <v/>
      </c>
      <c r="E329" s="181"/>
      <c r="F329" s="181"/>
    </row>
    <row r="330" spans="2:6" x14ac:dyDescent="0.55000000000000004">
      <c r="B330" s="179">
        <f t="shared" ref="B330" si="336">IF(B328+0.005&gt;1,1,B328+0.005)</f>
        <v>1</v>
      </c>
      <c r="C330" s="145" t="str">
        <f t="shared" ref="C330" si="337">IF(D330="","",$C$4)</f>
        <v/>
      </c>
      <c r="D330" s="21" t="str">
        <f t="shared" si="332"/>
        <v/>
      </c>
      <c r="E330" s="181"/>
      <c r="F330" s="181"/>
    </row>
    <row r="331" spans="2:6" x14ac:dyDescent="0.55000000000000004">
      <c r="B331" s="179">
        <f t="shared" si="333"/>
        <v>1</v>
      </c>
      <c r="C331" s="145" t="str">
        <f>IF(D331="","",B331*VLOOKUP(D331,'3'!$U$8:$AG$108,12,TRUE)+VLOOKUP(D331,'3'!$U$8:$AG$108,13,TRUE))</f>
        <v/>
      </c>
      <c r="D331" s="21" t="str">
        <f t="shared" si="332"/>
        <v/>
      </c>
      <c r="E331" s="181"/>
      <c r="F331" s="181"/>
    </row>
    <row r="332" spans="2:6" x14ac:dyDescent="0.55000000000000004">
      <c r="B332" s="179">
        <f t="shared" ref="B332" si="338">IF(B330+0.005&gt;1,1,B330+0.005)</f>
        <v>1</v>
      </c>
      <c r="C332" s="145" t="str">
        <f t="shared" ref="C332" si="339">IF(D332="","",$C$4)</f>
        <v/>
      </c>
      <c r="D332" s="21" t="str">
        <f t="shared" si="332"/>
        <v/>
      </c>
      <c r="E332" s="181"/>
      <c r="F332" s="181"/>
    </row>
    <row r="333" spans="2:6" x14ac:dyDescent="0.55000000000000004">
      <c r="B333" s="179">
        <f t="shared" si="333"/>
        <v>1</v>
      </c>
      <c r="C333" s="145" t="str">
        <f>IF(D333="","",B333*VLOOKUP(D333,'3'!$U$8:$AG$108,12,TRUE)+VLOOKUP(D333,'3'!$U$8:$AG$108,13,TRUE))</f>
        <v/>
      </c>
      <c r="D333" s="21" t="str">
        <f t="shared" si="332"/>
        <v/>
      </c>
      <c r="E333" s="181"/>
      <c r="F333" s="181"/>
    </row>
    <row r="334" spans="2:6" x14ac:dyDescent="0.55000000000000004">
      <c r="B334" s="179">
        <f t="shared" ref="B334" si="340">IF(B332+0.005&gt;1,1,B332+0.005)</f>
        <v>1</v>
      </c>
      <c r="C334" s="145" t="str">
        <f t="shared" ref="C334" si="341">IF(D334="","",$C$4)</f>
        <v/>
      </c>
      <c r="D334" s="21" t="str">
        <f t="shared" si="332"/>
        <v/>
      </c>
      <c r="E334" s="181"/>
      <c r="F334" s="181"/>
    </row>
    <row r="335" spans="2:6" x14ac:dyDescent="0.55000000000000004">
      <c r="B335" s="179">
        <f t="shared" si="333"/>
        <v>1</v>
      </c>
      <c r="C335" s="145" t="str">
        <f>IF(D335="","",B335*VLOOKUP(D335,'3'!$U$8:$AG$108,12,TRUE)+VLOOKUP(D335,'3'!$U$8:$AG$108,13,TRUE))</f>
        <v/>
      </c>
      <c r="D335" s="21" t="str">
        <f t="shared" si="332"/>
        <v/>
      </c>
      <c r="E335" s="181"/>
      <c r="F335" s="181"/>
    </row>
    <row r="336" spans="2:6" x14ac:dyDescent="0.55000000000000004">
      <c r="B336" s="179">
        <f t="shared" ref="B336" si="342">IF(B334+0.005&gt;1,1,B334+0.005)</f>
        <v>1</v>
      </c>
      <c r="C336" s="145" t="str">
        <f t="shared" ref="C336" si="343">IF(D336="","",$C$4)</f>
        <v/>
      </c>
      <c r="D336" s="21" t="str">
        <f t="shared" si="332"/>
        <v/>
      </c>
      <c r="E336" s="181"/>
      <c r="F336" s="181"/>
    </row>
    <row r="337" spans="2:6" x14ac:dyDescent="0.55000000000000004">
      <c r="B337" s="179">
        <f t="shared" si="333"/>
        <v>1</v>
      </c>
      <c r="C337" s="145" t="str">
        <f>IF(D337="","",B337*VLOOKUP(D337,'3'!$U$8:$AG$108,12,TRUE)+VLOOKUP(D337,'3'!$U$8:$AG$108,13,TRUE))</f>
        <v/>
      </c>
      <c r="D337" s="21" t="str">
        <f t="shared" si="332"/>
        <v/>
      </c>
      <c r="E337" s="181"/>
      <c r="F337" s="181"/>
    </row>
    <row r="338" spans="2:6" x14ac:dyDescent="0.55000000000000004">
      <c r="B338" s="179">
        <f t="shared" ref="B338" si="344">IF(B336+0.005&gt;1,1,B336+0.005)</f>
        <v>1</v>
      </c>
      <c r="C338" s="145" t="str">
        <f t="shared" ref="C338" si="345">IF(D338="","",$C$4)</f>
        <v/>
      </c>
      <c r="D338" s="21" t="str">
        <f t="shared" si="332"/>
        <v/>
      </c>
      <c r="E338" s="181"/>
      <c r="F338" s="181"/>
    </row>
    <row r="339" spans="2:6" x14ac:dyDescent="0.55000000000000004">
      <c r="B339" s="179">
        <f t="shared" si="333"/>
        <v>1</v>
      </c>
      <c r="C339" s="145" t="str">
        <f>IF(D339="","",B339*VLOOKUP(D339,'3'!$U$8:$AG$108,12,TRUE)+VLOOKUP(D339,'3'!$U$8:$AG$108,13,TRUE))</f>
        <v/>
      </c>
      <c r="D339" s="21" t="str">
        <f t="shared" si="332"/>
        <v/>
      </c>
      <c r="E339" s="181"/>
      <c r="F339" s="181"/>
    </row>
    <row r="340" spans="2:6" x14ac:dyDescent="0.55000000000000004">
      <c r="B340" s="179">
        <f t="shared" ref="B340" si="346">IF(B338+0.005&gt;1,1,B338+0.005)</f>
        <v>1</v>
      </c>
      <c r="C340" s="145" t="str">
        <f t="shared" ref="C340" si="347">IF(D340="","",$C$4)</f>
        <v/>
      </c>
      <c r="D340" s="21" t="str">
        <f t="shared" si="332"/>
        <v/>
      </c>
      <c r="E340" s="181"/>
      <c r="F340" s="181"/>
    </row>
    <row r="341" spans="2:6" x14ac:dyDescent="0.55000000000000004">
      <c r="B341" s="179">
        <f t="shared" si="333"/>
        <v>1</v>
      </c>
      <c r="C341" s="145" t="str">
        <f>IF(D341="","",B341*VLOOKUP(D341,'3'!$U$8:$AG$108,12,TRUE)+VLOOKUP(D341,'3'!$U$8:$AG$108,13,TRUE))</f>
        <v/>
      </c>
      <c r="D341" s="21" t="str">
        <f t="shared" si="332"/>
        <v/>
      </c>
      <c r="E341" s="181"/>
      <c r="F341" s="181"/>
    </row>
    <row r="342" spans="2:6" x14ac:dyDescent="0.55000000000000004">
      <c r="B342" s="179">
        <f t="shared" ref="B342" si="348">IF(B340+0.005&gt;1,1,B340+0.005)</f>
        <v>1</v>
      </c>
      <c r="C342" s="145" t="str">
        <f t="shared" ref="C342" si="349">IF(D342="","",$C$4)</f>
        <v/>
      </c>
      <c r="D342" s="21" t="str">
        <f t="shared" si="332"/>
        <v/>
      </c>
      <c r="E342" s="181"/>
      <c r="F342" s="181"/>
    </row>
    <row r="343" spans="2:6" x14ac:dyDescent="0.55000000000000004">
      <c r="B343" s="179">
        <f t="shared" si="333"/>
        <v>1</v>
      </c>
      <c r="C343" s="145" t="str">
        <f>IF(D343="","",B343*VLOOKUP(D343,'3'!$U$8:$AG$108,12,TRUE)+VLOOKUP(D343,'3'!$U$8:$AG$108,13,TRUE))</f>
        <v/>
      </c>
      <c r="D343" s="21" t="str">
        <f t="shared" si="332"/>
        <v/>
      </c>
      <c r="E343" s="181"/>
      <c r="F343" s="181"/>
    </row>
    <row r="344" spans="2:6" x14ac:dyDescent="0.55000000000000004">
      <c r="B344" s="179">
        <f t="shared" ref="B344" si="350">IF(B342+0.005&gt;1,1,B342+0.005)</f>
        <v>1</v>
      </c>
      <c r="C344" s="145" t="str">
        <f t="shared" ref="C344" si="351">IF(D344="","",$C$4)</f>
        <v/>
      </c>
      <c r="D344" s="21" t="str">
        <f t="shared" si="332"/>
        <v/>
      </c>
      <c r="E344" s="181"/>
      <c r="F344" s="181"/>
    </row>
    <row r="345" spans="2:6" x14ac:dyDescent="0.55000000000000004">
      <c r="B345" s="179">
        <f t="shared" si="333"/>
        <v>1</v>
      </c>
      <c r="C345" s="145" t="str">
        <f>IF(D345="","",B345*VLOOKUP(D345,'3'!$U$8:$AG$108,12,TRUE)+VLOOKUP(D345,'3'!$U$8:$AG$108,13,TRUE))</f>
        <v/>
      </c>
      <c r="D345" s="21" t="str">
        <f t="shared" si="332"/>
        <v/>
      </c>
      <c r="E345" s="181"/>
      <c r="F345" s="181"/>
    </row>
    <row r="346" spans="2:6" x14ac:dyDescent="0.55000000000000004">
      <c r="B346" s="179">
        <f t="shared" ref="B346" si="352">IF(B344+0.005&gt;1,1,B344+0.005)</f>
        <v>1</v>
      </c>
      <c r="C346" s="145" t="str">
        <f t="shared" ref="C346" si="353">IF(D346="","",$C$4)</f>
        <v/>
      </c>
      <c r="D346" s="21" t="str">
        <f t="shared" si="332"/>
        <v/>
      </c>
      <c r="E346" s="181"/>
      <c r="F346" s="181"/>
    </row>
    <row r="347" spans="2:6" x14ac:dyDescent="0.55000000000000004">
      <c r="B347" s="179">
        <f t="shared" si="333"/>
        <v>1</v>
      </c>
      <c r="C347" s="145" t="str">
        <f>IF(D347="","",B347*VLOOKUP(D347,'3'!$U$8:$AG$108,12,TRUE)+VLOOKUP(D347,'3'!$U$8:$AG$108,13,TRUE))</f>
        <v/>
      </c>
      <c r="D347" s="21" t="str">
        <f t="shared" si="332"/>
        <v/>
      </c>
      <c r="E347" s="181"/>
      <c r="F347" s="181"/>
    </row>
    <row r="348" spans="2:6" x14ac:dyDescent="0.55000000000000004">
      <c r="B348" s="179">
        <f t="shared" ref="B348" si="354">IF(B346+0.005&gt;1,1,B346+0.005)</f>
        <v>1</v>
      </c>
      <c r="C348" s="145" t="str">
        <f t="shared" ref="C348" si="355">IF(D348="","",$C$4)</f>
        <v/>
      </c>
      <c r="D348" s="21" t="str">
        <f t="shared" si="332"/>
        <v/>
      </c>
      <c r="E348" s="181"/>
      <c r="F348" s="181"/>
    </row>
    <row r="349" spans="2:6" x14ac:dyDescent="0.55000000000000004">
      <c r="B349" s="179">
        <f t="shared" si="333"/>
        <v>1</v>
      </c>
      <c r="C349" s="145" t="str">
        <f>IF(D349="","",B349*VLOOKUP(D349,'3'!$U$8:$AG$108,12,TRUE)+VLOOKUP(D349,'3'!$U$8:$AG$108,13,TRUE))</f>
        <v/>
      </c>
      <c r="D349" s="21" t="str">
        <f t="shared" si="332"/>
        <v/>
      </c>
      <c r="E349" s="181"/>
      <c r="F349" s="181"/>
    </row>
    <row r="350" spans="2:6" x14ac:dyDescent="0.55000000000000004">
      <c r="B350" s="179">
        <f t="shared" ref="B350" si="356">IF(B348+0.005&gt;1,1,B348+0.005)</f>
        <v>1</v>
      </c>
      <c r="C350" s="145" t="str">
        <f t="shared" ref="C350" si="357">IF(D350="","",$C$4)</f>
        <v/>
      </c>
      <c r="D350" s="21" t="str">
        <f t="shared" si="332"/>
        <v/>
      </c>
      <c r="E350" s="181"/>
      <c r="F350" s="181"/>
    </row>
    <row r="351" spans="2:6" x14ac:dyDescent="0.55000000000000004">
      <c r="B351" s="182"/>
      <c r="C351" s="182"/>
      <c r="D351" s="182"/>
      <c r="E351" s="182"/>
      <c r="F351" s="182"/>
    </row>
    <row r="352" spans="2:6" x14ac:dyDescent="0.55000000000000004">
      <c r="B352" s="182"/>
      <c r="C352" s="182"/>
      <c r="D352" s="182"/>
      <c r="E352" s="182"/>
      <c r="F352" s="182"/>
    </row>
    <row r="353" spans="2:6" x14ac:dyDescent="0.55000000000000004">
      <c r="B353" s="182"/>
      <c r="C353" s="182"/>
      <c r="D353" s="182"/>
      <c r="E353" s="182"/>
      <c r="F353" s="182"/>
    </row>
    <row r="354" spans="2:6" x14ac:dyDescent="0.55000000000000004">
      <c r="B354" s="182"/>
      <c r="C354" s="182"/>
      <c r="D354" s="182"/>
      <c r="E354" s="182"/>
      <c r="F354" s="182"/>
    </row>
    <row r="355" spans="2:6" x14ac:dyDescent="0.55000000000000004">
      <c r="B355" s="182"/>
      <c r="C355" s="182"/>
      <c r="D355" s="182"/>
      <c r="E355" s="182"/>
      <c r="F355" s="182"/>
    </row>
    <row r="356" spans="2:6" x14ac:dyDescent="0.55000000000000004">
      <c r="B356" s="182"/>
      <c r="C356" s="182"/>
      <c r="D356" s="182"/>
      <c r="E356" s="182"/>
      <c r="F356" s="182"/>
    </row>
    <row r="357" spans="2:6" x14ac:dyDescent="0.55000000000000004">
      <c r="B357" s="182"/>
      <c r="C357" s="182"/>
      <c r="D357" s="182"/>
      <c r="E357" s="182"/>
      <c r="F357" s="182"/>
    </row>
    <row r="358" spans="2:6" x14ac:dyDescent="0.55000000000000004">
      <c r="B358" s="182"/>
      <c r="C358" s="182"/>
      <c r="D358" s="182"/>
      <c r="E358" s="182"/>
      <c r="F358" s="182"/>
    </row>
    <row r="359" spans="2:6" x14ac:dyDescent="0.55000000000000004">
      <c r="B359" s="182"/>
      <c r="C359" s="182"/>
      <c r="D359" s="182"/>
      <c r="E359" s="182"/>
      <c r="F359" s="182"/>
    </row>
    <row r="360" spans="2:6" x14ac:dyDescent="0.55000000000000004">
      <c r="B360" s="182"/>
      <c r="C360" s="182"/>
      <c r="D360" s="182"/>
      <c r="E360" s="182"/>
      <c r="F360" s="182"/>
    </row>
    <row r="361" spans="2:6" x14ac:dyDescent="0.55000000000000004">
      <c r="B361" s="182"/>
      <c r="C361" s="182"/>
      <c r="D361" s="182"/>
      <c r="E361" s="182"/>
      <c r="F361" s="182"/>
    </row>
    <row r="362" spans="2:6" x14ac:dyDescent="0.55000000000000004">
      <c r="B362" s="182"/>
      <c r="C362" s="182"/>
      <c r="D362" s="182"/>
      <c r="E362" s="182"/>
      <c r="F362" s="182"/>
    </row>
    <row r="363" spans="2:6" x14ac:dyDescent="0.55000000000000004">
      <c r="B363" s="182"/>
      <c r="C363" s="182"/>
      <c r="D363" s="182"/>
      <c r="E363" s="182"/>
      <c r="F363" s="182"/>
    </row>
    <row r="364" spans="2:6" x14ac:dyDescent="0.55000000000000004">
      <c r="B364" s="182"/>
      <c r="C364" s="182"/>
      <c r="D364" s="182"/>
      <c r="E364" s="182"/>
      <c r="F364" s="182"/>
    </row>
    <row r="365" spans="2:6" x14ac:dyDescent="0.55000000000000004">
      <c r="B365" s="182"/>
      <c r="C365" s="182"/>
      <c r="D365" s="182"/>
      <c r="E365" s="182"/>
      <c r="F365" s="18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T108"/>
  <sheetViews>
    <sheetView zoomScale="85" zoomScaleNormal="85" workbookViewId="0">
      <selection activeCell="P4" sqref="P4"/>
    </sheetView>
  </sheetViews>
  <sheetFormatPr defaultColWidth="8.83984375" defaultRowHeight="14.4" x14ac:dyDescent="0.55000000000000004"/>
  <cols>
    <col min="1" max="1" width="4" style="184" customWidth="1"/>
    <col min="2" max="2" width="13.83984375" style="184" customWidth="1"/>
    <col min="3" max="3" width="11.578125" style="184" customWidth="1"/>
    <col min="4" max="4" width="13.68359375" style="184" customWidth="1"/>
    <col min="5" max="5" width="12.83984375" style="184" customWidth="1"/>
    <col min="6" max="6" width="11.578125" style="184" customWidth="1"/>
    <col min="7" max="7" width="2.83984375" style="184" customWidth="1"/>
    <col min="8" max="8" width="6.68359375" style="184" customWidth="1"/>
    <col min="9" max="9" width="14" style="184" customWidth="1"/>
    <col min="10" max="10" width="11.68359375" style="184" customWidth="1"/>
    <col min="11" max="11" width="13.68359375" style="184" customWidth="1"/>
    <col min="12" max="12" width="12.83984375" style="184" bestFit="1" customWidth="1"/>
    <col min="13" max="13" width="12.68359375" style="184" customWidth="1"/>
    <col min="14" max="14" width="13.68359375" style="184" customWidth="1"/>
    <col min="15" max="15" width="9" style="184" customWidth="1"/>
    <col min="16" max="17" width="10.41796875" style="184" customWidth="1"/>
    <col min="18" max="19" width="13.41796875" style="184" customWidth="1"/>
    <col min="20" max="20" width="19.83984375" style="184" customWidth="1"/>
    <col min="21" max="22" width="11" style="184" customWidth="1"/>
    <col min="23" max="23" width="8" style="184" customWidth="1"/>
    <col min="24" max="24" width="9.68359375" style="184" customWidth="1"/>
    <col min="25" max="25" width="7.15625" style="184" customWidth="1"/>
    <col min="26" max="26" width="12.68359375" style="184" customWidth="1"/>
    <col min="27" max="27" width="11.68359375" style="184" customWidth="1"/>
    <col min="28" max="28" width="12.26171875" style="184" customWidth="1"/>
    <col min="29" max="29" width="10.83984375" style="184" customWidth="1"/>
    <col min="30" max="30" width="11.41796875" style="184" customWidth="1"/>
    <col min="31" max="31" width="8.15625" style="184" customWidth="1"/>
    <col min="32" max="32" width="9.9453125" style="184" customWidth="1"/>
    <col min="33" max="33" width="8.15625" style="184" customWidth="1"/>
    <col min="34" max="34" width="8.83984375" style="184" customWidth="1"/>
    <col min="35" max="16384" width="8.83984375" style="184"/>
  </cols>
  <sheetData>
    <row r="1" spans="1:33" ht="15" customHeight="1" x14ac:dyDescent="0.55000000000000004">
      <c r="A1" s="185"/>
      <c r="B1" s="186" t="s">
        <v>11</v>
      </c>
      <c r="C1" s="186"/>
      <c r="D1" s="186"/>
      <c r="E1" s="186"/>
      <c r="F1" s="186"/>
      <c r="G1" s="186"/>
      <c r="H1" s="186"/>
      <c r="I1" s="186"/>
      <c r="J1" s="187"/>
      <c r="K1" s="185"/>
    </row>
    <row r="2" spans="1:33" ht="28.8" x14ac:dyDescent="0.55000000000000004">
      <c r="A2" s="185"/>
      <c r="B2" s="186"/>
      <c r="C2" s="186"/>
      <c r="D2" s="186"/>
      <c r="E2" s="186"/>
      <c r="F2" s="186"/>
      <c r="G2" s="186"/>
      <c r="H2" s="186"/>
      <c r="I2" s="186"/>
      <c r="J2" s="187"/>
      <c r="K2" s="185"/>
      <c r="L2" s="32" t="s">
        <v>29</v>
      </c>
      <c r="M2" s="32" t="s">
        <v>26</v>
      </c>
      <c r="N2" s="32" t="s">
        <v>62</v>
      </c>
    </row>
    <row r="3" spans="1:33" ht="23.25" customHeight="1" x14ac:dyDescent="0.55000000000000004">
      <c r="A3" s="185"/>
      <c r="B3" s="185"/>
      <c r="C3" s="185"/>
      <c r="D3" s="185"/>
      <c r="E3" s="185"/>
      <c r="F3" s="185"/>
      <c r="G3" s="185"/>
      <c r="H3" s="185"/>
      <c r="I3" s="185"/>
      <c r="J3" s="185"/>
      <c r="K3" s="185"/>
      <c r="L3" s="48">
        <f>COUNT(F8:F108)</f>
        <v>65</v>
      </c>
      <c r="M3" s="35">
        <f>SUM(F8:F108)</f>
        <v>2789985.0000002142</v>
      </c>
      <c r="N3" s="35">
        <f>IF(M3&lt;0,M3*-1,M3)</f>
        <v>2789985.0000002142</v>
      </c>
    </row>
    <row r="4" spans="1:33" ht="28.2" x14ac:dyDescent="1.05">
      <c r="A4" s="185"/>
      <c r="B4" s="188" t="s">
        <v>19</v>
      </c>
      <c r="C4" s="189"/>
      <c r="D4" s="189"/>
      <c r="E4" s="189"/>
      <c r="F4" s="185"/>
      <c r="G4" s="185"/>
      <c r="H4" s="188" t="s">
        <v>67</v>
      </c>
      <c r="I4" s="185"/>
      <c r="J4" s="185"/>
      <c r="K4" s="185"/>
      <c r="N4" s="191"/>
      <c r="S4" s="192"/>
      <c r="T4" s="193"/>
      <c r="U4" s="193"/>
      <c r="V4" s="193"/>
    </row>
    <row r="5" spans="1:33" ht="15.75" customHeight="1" x14ac:dyDescent="0.55000000000000004">
      <c r="A5" s="185"/>
      <c r="B5" s="185"/>
      <c r="C5" s="185"/>
      <c r="D5" s="185"/>
      <c r="E5" s="185"/>
      <c r="F5" s="185"/>
      <c r="G5" s="190"/>
      <c r="H5" s="190"/>
      <c r="I5" s="185"/>
      <c r="J5" s="185"/>
      <c r="K5" s="185"/>
      <c r="T5" s="194" t="s">
        <v>68</v>
      </c>
      <c r="U5" s="194"/>
      <c r="V5" s="194"/>
      <c r="W5" s="194"/>
      <c r="X5" s="194"/>
      <c r="Y5" s="194"/>
      <c r="Z5" s="194"/>
      <c r="AA5" s="194"/>
      <c r="AB5" s="194"/>
      <c r="AC5" s="194"/>
      <c r="AD5" s="194"/>
      <c r="AE5" s="194"/>
      <c r="AF5" s="194"/>
      <c r="AG5" s="194"/>
    </row>
    <row r="6" spans="1:33" ht="17.25" customHeight="1" x14ac:dyDescent="0.55000000000000004">
      <c r="B6" s="150" t="s">
        <v>63</v>
      </c>
      <c r="C6" s="150" t="s">
        <v>42</v>
      </c>
      <c r="D6" s="150" t="s">
        <v>4</v>
      </c>
      <c r="E6" s="150" t="s">
        <v>9</v>
      </c>
      <c r="F6" s="150" t="s">
        <v>24</v>
      </c>
      <c r="H6" s="152" t="s">
        <v>0</v>
      </c>
      <c r="I6" s="152" t="s">
        <v>63</v>
      </c>
      <c r="J6" s="150" t="s">
        <v>42</v>
      </c>
      <c r="K6" s="150" t="s">
        <v>4</v>
      </c>
      <c r="L6" s="150" t="s">
        <v>9</v>
      </c>
      <c r="M6" s="154" t="s">
        <v>24</v>
      </c>
      <c r="N6" s="32" t="s">
        <v>30</v>
      </c>
      <c r="O6" s="150" t="s">
        <v>81</v>
      </c>
      <c r="P6" s="150" t="s">
        <v>65</v>
      </c>
      <c r="Q6" s="150" t="s">
        <v>64</v>
      </c>
      <c r="R6" s="32" t="s">
        <v>31</v>
      </c>
      <c r="T6" s="32" t="s">
        <v>90</v>
      </c>
      <c r="U6" s="32" t="s">
        <v>91</v>
      </c>
      <c r="V6" s="32">
        <v>-1</v>
      </c>
      <c r="W6" s="32" t="s">
        <v>18</v>
      </c>
      <c r="X6" s="127" t="s">
        <v>23</v>
      </c>
      <c r="Y6" s="127" t="s">
        <v>0</v>
      </c>
      <c r="Z6" s="128" t="s">
        <v>63</v>
      </c>
      <c r="AA6" s="127" t="s">
        <v>42</v>
      </c>
      <c r="AB6" s="129" t="str">
        <f>F6</f>
        <v>Net Margin</v>
      </c>
      <c r="AC6" s="127" t="s">
        <v>4</v>
      </c>
      <c r="AD6" s="127" t="s">
        <v>9</v>
      </c>
      <c r="AE6" s="126"/>
      <c r="AF6" s="126" t="s">
        <v>88</v>
      </c>
      <c r="AG6" s="126" t="s">
        <v>41</v>
      </c>
    </row>
    <row r="7" spans="1:33" ht="13.5" customHeight="1" x14ac:dyDescent="0.55000000000000004">
      <c r="B7" s="151"/>
      <c r="C7" s="151"/>
      <c r="D7" s="151"/>
      <c r="E7" s="151"/>
      <c r="F7" s="151"/>
      <c r="H7" s="153"/>
      <c r="I7" s="153"/>
      <c r="J7" s="151"/>
      <c r="K7" s="151"/>
      <c r="L7" s="151"/>
      <c r="M7" s="155"/>
      <c r="N7" s="46">
        <v>0</v>
      </c>
      <c r="O7" s="151"/>
      <c r="P7" s="151"/>
      <c r="Q7" s="151"/>
      <c r="R7" s="47">
        <v>0</v>
      </c>
      <c r="T7" s="45"/>
      <c r="U7" s="45"/>
      <c r="V7" s="45"/>
      <c r="W7" s="177">
        <v>0</v>
      </c>
      <c r="X7" s="40">
        <f>$M$3/$M$3</f>
        <v>1</v>
      </c>
      <c r="Y7" s="42">
        <v>0</v>
      </c>
      <c r="Z7" s="42"/>
      <c r="AA7" s="124">
        <v>0</v>
      </c>
      <c r="AB7" s="124">
        <v>0</v>
      </c>
      <c r="AC7" s="125">
        <v>0</v>
      </c>
      <c r="AD7" s="125">
        <v>0</v>
      </c>
      <c r="AE7" s="45"/>
      <c r="AF7" s="45"/>
      <c r="AG7" s="45"/>
    </row>
    <row r="8" spans="1:33" x14ac:dyDescent="0.55000000000000004">
      <c r="B8" s="33" t="str">
        <f>IF(F8="","",'2'!C4)</f>
        <v>Mærsk</v>
      </c>
      <c r="C8" s="34">
        <f>IF('2'!D4="","",'2'!D4)</f>
        <v>689612</v>
      </c>
      <c r="D8" s="34">
        <f>IF('2'!F4="","",'2'!F4)</f>
        <v>195322</v>
      </c>
      <c r="E8" s="34">
        <f>IF('2'!E4="","",'2'!E4)</f>
        <v>428497</v>
      </c>
      <c r="F8" s="34">
        <f>IF('2'!H4="","",IF('2'!H4=0,'3'!AE8,'2'!H4+AE8))</f>
        <v>233175.00000000009</v>
      </c>
      <c r="G8" s="195"/>
      <c r="H8" s="35">
        <f t="shared" ref="H8:H71" si="0">IF(H7=$L$3,"",H7+1)</f>
        <v>1</v>
      </c>
      <c r="I8" s="36" t="str">
        <f>IF(AB8="","",VLOOKUP(H8,$Y$8:$AD$108,2,FALSE))</f>
        <v>Mærsk</v>
      </c>
      <c r="J8" s="34">
        <f>IF(AB8="","",VLOOKUP(H8,$Y$8:$AD$108,3,FALSE))</f>
        <v>689612</v>
      </c>
      <c r="K8" s="37">
        <f>IF(AB8="","",VLOOKUP(H8,$Y$8:$AD$108,5,FALSE))</f>
        <v>195322</v>
      </c>
      <c r="L8" s="37">
        <f>IF(AB8="","",VLOOKUP(H8,$Y$8:$AD$108,6,FALSE))</f>
        <v>428497</v>
      </c>
      <c r="M8" s="37">
        <f>IF(AB8="","",VLOOKUP(H8,$Y$8:$AD$108,4,FALSE))</f>
        <v>233175.00000001059</v>
      </c>
      <c r="N8" s="37">
        <f t="shared" ref="N8:N39" si="1">IF(W8&gt;100%,N7,N7+M8)</f>
        <v>233175.00000001059</v>
      </c>
      <c r="O8" s="38">
        <f>IF(M8="","",L8/J8)</f>
        <v>0.62135954710764896</v>
      </c>
      <c r="P8" s="38">
        <f>IF(M8="","",K8/J8)</f>
        <v>0.28323463048786857</v>
      </c>
      <c r="Q8" s="38">
        <f>IF(M8="","",M8/J8)</f>
        <v>0.33812491661979577</v>
      </c>
      <c r="R8" s="38">
        <f t="shared" ref="R8:R39" si="2">IF(W8&gt;100%,R7,N8/$N$3)</f>
        <v>8.3575718149019693E-2</v>
      </c>
      <c r="T8" s="45" t="str">
        <f t="shared" ref="T8:T15" si="3">IF(AND(R7&lt;1,R8&gt;=1),((((R7-R8)/(W7-W8))*-W8+R8)-1)/-((R7-R8)/(W7-W8)),"")</f>
        <v/>
      </c>
      <c r="U8" s="176">
        <f>W8</f>
        <v>1.5384615384615385E-2</v>
      </c>
      <c r="V8" s="176">
        <f>W7</f>
        <v>0</v>
      </c>
      <c r="W8" s="178">
        <f>IF(W7&gt;=100%,100.000001%,1/$L$3*H8)</f>
        <v>1.5384615384615385E-2</v>
      </c>
      <c r="X8" s="40">
        <f t="shared" ref="X8:X70" si="4">$M$3/$M$3</f>
        <v>1</v>
      </c>
      <c r="Y8" s="41">
        <f t="shared" ref="Y8:Y39" si="5">IF(AB8="","",RANK(AB8,$AB$8:$AB$109,0))</f>
        <v>5</v>
      </c>
      <c r="Z8" s="42" t="str">
        <f t="shared" ref="Z8:Z39" si="6">IF(B8="","",B8)</f>
        <v>Mærsk</v>
      </c>
      <c r="AA8" s="43">
        <f t="shared" ref="AA8:AA39" si="7">IF(C8="","",C8)</f>
        <v>689612</v>
      </c>
      <c r="AB8" s="43">
        <f t="shared" ref="AB8:AB39" si="8">IF(F8="","",F8+AE8)</f>
        <v>233175.00000000017</v>
      </c>
      <c r="AC8" s="44">
        <f t="shared" ref="AC8:AC39" si="9">IF(F8="","",D8)</f>
        <v>195322</v>
      </c>
      <c r="AD8" s="44">
        <f t="shared" ref="AD8:AD39" si="10">IF(F8="","",E8)</f>
        <v>428497</v>
      </c>
      <c r="AE8" s="45">
        <v>1E-10</v>
      </c>
      <c r="AF8" s="45">
        <f>((R7-R8)/(W7-W8))</f>
        <v>5.4324216796862794</v>
      </c>
      <c r="AG8" s="45">
        <f>AF8*-W8+R8</f>
        <v>0</v>
      </c>
    </row>
    <row r="9" spans="1:33" x14ac:dyDescent="0.55000000000000004">
      <c r="B9" s="33" t="str">
        <f>IF(F9="","",'2'!C5)</f>
        <v>Carlsberg</v>
      </c>
      <c r="C9" s="34">
        <f>IF('2'!D5="","",'2'!D5)</f>
        <v>876200</v>
      </c>
      <c r="D9" s="34">
        <f>IF('2'!F5="","",'2'!F5)</f>
        <v>141111</v>
      </c>
      <c r="E9" s="34">
        <f>IF('2'!E5="","",'2'!E5)</f>
        <v>374078</v>
      </c>
      <c r="F9" s="34">
        <f>IF('2'!H5="","",IF('2'!H5=0,'3'!AE9,'2'!H5+AE9))</f>
        <v>232967.0000000002</v>
      </c>
      <c r="G9" s="195"/>
      <c r="H9" s="35">
        <f t="shared" si="0"/>
        <v>2</v>
      </c>
      <c r="I9" s="36" t="str">
        <f t="shared" ref="I9:I72" si="11">IF(AB9="","",VLOOKUP(H9,$Y$8:$AD$108,2,FALSE))</f>
        <v>Mærsk</v>
      </c>
      <c r="J9" s="34">
        <f t="shared" ref="J9:J72" si="12">IF(AB9="","",VLOOKUP(H9,$Y$8:$AD$108,3,FALSE))</f>
        <v>689612</v>
      </c>
      <c r="K9" s="37">
        <f t="shared" ref="K9:K72" si="13">IF(AB9="","",VLOOKUP(H9,$Y$8:$AD$108,5,FALSE))</f>
        <v>195322</v>
      </c>
      <c r="L9" s="37">
        <f t="shared" ref="L9:L72" si="14">IF(AB9="","",VLOOKUP(H9,$Y$8:$AD$108,6,FALSE))</f>
        <v>428497</v>
      </c>
      <c r="M9" s="37">
        <f t="shared" ref="M9:M72" si="15">IF(AB9="","",VLOOKUP(H9,$Y$8:$AD$108,4,FALSE))</f>
        <v>233175.00000000797</v>
      </c>
      <c r="N9" s="37">
        <f t="shared" si="1"/>
        <v>466350.00000001857</v>
      </c>
      <c r="O9" s="38">
        <f t="shared" ref="O9:O47" si="16">IF(M9="","",L9/J9)</f>
        <v>0.62135954710764896</v>
      </c>
      <c r="P9" s="38">
        <f t="shared" ref="P9:P47" si="17">IF(M9="","",K9/J9)</f>
        <v>0.28323463048786857</v>
      </c>
      <c r="Q9" s="38">
        <f t="shared" ref="Q9:Q47" si="18">IF(M9="","",M9/J9)</f>
        <v>0.33812491661979194</v>
      </c>
      <c r="R9" s="38">
        <f t="shared" si="2"/>
        <v>0.16715143629803844</v>
      </c>
      <c r="T9" s="45" t="str">
        <f t="shared" si="3"/>
        <v/>
      </c>
      <c r="U9" s="176">
        <f t="shared" ref="U9:U20" si="19">W9</f>
        <v>3.0769230769230771E-2</v>
      </c>
      <c r="V9" s="176">
        <f t="shared" ref="V9:V72" si="20">W8</f>
        <v>1.5384615384615385E-2</v>
      </c>
      <c r="W9" s="178">
        <f t="shared" ref="W9:W72" si="21">IF(W8&gt;=100%,100.000001%,1/$L$3*H9)</f>
        <v>3.0769230769230771E-2</v>
      </c>
      <c r="X9" s="40">
        <f t="shared" si="4"/>
        <v>1</v>
      </c>
      <c r="Y9" s="41">
        <f t="shared" si="5"/>
        <v>10</v>
      </c>
      <c r="Z9" s="42" t="str">
        <f t="shared" si="6"/>
        <v>Carlsberg</v>
      </c>
      <c r="AA9" s="43">
        <f t="shared" si="7"/>
        <v>876200</v>
      </c>
      <c r="AB9" s="43">
        <f t="shared" si="8"/>
        <v>232967.00000000041</v>
      </c>
      <c r="AC9" s="44">
        <f t="shared" si="9"/>
        <v>141111</v>
      </c>
      <c r="AD9" s="44">
        <f t="shared" si="10"/>
        <v>374078</v>
      </c>
      <c r="AE9" s="45">
        <v>2.0000000000000001E-10</v>
      </c>
      <c r="AF9" s="45">
        <f t="shared" ref="AF9:AF17" si="22">((R8-R9)/(W8-W9))</f>
        <v>5.4324216796862181</v>
      </c>
      <c r="AG9" s="45">
        <f t="shared" ref="AG9:AG17" si="23">AF9*-W9+R9</f>
        <v>9.4368957093138306E-16</v>
      </c>
    </row>
    <row r="10" spans="1:33" x14ac:dyDescent="0.55000000000000004">
      <c r="B10" s="33" t="str">
        <f>IF(F10="","",'2'!C6)</f>
        <v>Coloplast</v>
      </c>
      <c r="C10" s="34">
        <f>IF('2'!D6="","",'2'!D6)</f>
        <v>829205</v>
      </c>
      <c r="D10" s="34">
        <f>IF('2'!F6="","",'2'!F6)</f>
        <v>56500</v>
      </c>
      <c r="E10" s="34">
        <f>IF('2'!E6="","",'2'!E6)</f>
        <v>51283</v>
      </c>
      <c r="F10" s="34">
        <f>IF('2'!H6="","",IF('2'!H6=0,'3'!AE10,'2'!H6+AE10))</f>
        <v>-5216.9999999996999</v>
      </c>
      <c r="G10" s="195"/>
      <c r="H10" s="35">
        <f t="shared" si="0"/>
        <v>3</v>
      </c>
      <c r="I10" s="36" t="str">
        <f t="shared" si="11"/>
        <v>Mærsk</v>
      </c>
      <c r="J10" s="34">
        <f t="shared" si="12"/>
        <v>689612</v>
      </c>
      <c r="K10" s="37">
        <f t="shared" si="13"/>
        <v>195322</v>
      </c>
      <c r="L10" s="37">
        <f t="shared" si="14"/>
        <v>428497</v>
      </c>
      <c r="M10" s="37">
        <f t="shared" si="15"/>
        <v>233175.00000000541</v>
      </c>
      <c r="N10" s="37">
        <f t="shared" si="1"/>
        <v>699525.00000002398</v>
      </c>
      <c r="O10" s="38">
        <f t="shared" si="16"/>
        <v>0.62135954710764896</v>
      </c>
      <c r="P10" s="38">
        <f t="shared" si="17"/>
        <v>0.28323463048786857</v>
      </c>
      <c r="Q10" s="38">
        <f t="shared" si="18"/>
        <v>0.33812491661978827</v>
      </c>
      <c r="R10" s="38">
        <f t="shared" si="2"/>
        <v>0.25072715444705629</v>
      </c>
      <c r="T10" s="45" t="str">
        <f t="shared" si="3"/>
        <v/>
      </c>
      <c r="U10" s="176">
        <f t="shared" si="19"/>
        <v>4.6153846153846156E-2</v>
      </c>
      <c r="V10" s="176">
        <f t="shared" si="20"/>
        <v>3.0769230769230771E-2</v>
      </c>
      <c r="W10" s="178">
        <f t="shared" si="21"/>
        <v>4.6153846153846156E-2</v>
      </c>
      <c r="X10" s="40">
        <f t="shared" si="4"/>
        <v>1</v>
      </c>
      <c r="Y10" s="41">
        <f t="shared" si="5"/>
        <v>30</v>
      </c>
      <c r="Z10" s="42" t="str">
        <f t="shared" si="6"/>
        <v>Coloplast</v>
      </c>
      <c r="AA10" s="43">
        <f t="shared" si="7"/>
        <v>829205</v>
      </c>
      <c r="AB10" s="43">
        <f t="shared" si="8"/>
        <v>-5216.9999999993997</v>
      </c>
      <c r="AC10" s="44">
        <f t="shared" si="9"/>
        <v>56500</v>
      </c>
      <c r="AD10" s="44">
        <f t="shared" si="10"/>
        <v>51283</v>
      </c>
      <c r="AE10" s="45">
        <v>3E-10</v>
      </c>
      <c r="AF10" s="45">
        <f t="shared" si="22"/>
        <v>5.4324216796861595</v>
      </c>
      <c r="AG10" s="45">
        <f t="shared" si="23"/>
        <v>2.7755575615628914E-15</v>
      </c>
    </row>
    <row r="11" spans="1:33" x14ac:dyDescent="0.55000000000000004">
      <c r="B11" s="33" t="str">
        <f>IF(F11="","",'2'!C7)</f>
        <v>Dansk Bank</v>
      </c>
      <c r="C11" s="34">
        <f>IF('2'!D7="","",'2'!D7)</f>
        <v>1345010</v>
      </c>
      <c r="D11" s="34">
        <f>IF('2'!F7="","",'2'!F7)</f>
        <v>303655</v>
      </c>
      <c r="E11" s="34">
        <f>IF('2'!E7="","",'2'!E7)</f>
        <v>467110</v>
      </c>
      <c r="F11" s="34">
        <f>IF('2'!H7="","",IF('2'!H7=0,'3'!AE11,'2'!H7+AE11))</f>
        <v>163455.00000000041</v>
      </c>
      <c r="G11" s="195"/>
      <c r="H11" s="35">
        <f t="shared" si="0"/>
        <v>4</v>
      </c>
      <c r="I11" s="36" t="str">
        <f t="shared" si="11"/>
        <v>Mærsk</v>
      </c>
      <c r="J11" s="34">
        <f t="shared" si="12"/>
        <v>689612</v>
      </c>
      <c r="K11" s="37">
        <f t="shared" si="13"/>
        <v>195322</v>
      </c>
      <c r="L11" s="37">
        <f t="shared" si="14"/>
        <v>428497</v>
      </c>
      <c r="M11" s="37">
        <f t="shared" si="15"/>
        <v>233175.00000000279</v>
      </c>
      <c r="N11" s="37">
        <f t="shared" si="1"/>
        <v>932700.00000002678</v>
      </c>
      <c r="O11" s="38">
        <f t="shared" si="16"/>
        <v>0.62135954710764896</v>
      </c>
      <c r="P11" s="38">
        <f t="shared" si="17"/>
        <v>0.28323463048786857</v>
      </c>
      <c r="Q11" s="38">
        <f t="shared" si="18"/>
        <v>0.33812491661978444</v>
      </c>
      <c r="R11" s="38">
        <f t="shared" si="2"/>
        <v>0.33430287259607316</v>
      </c>
      <c r="T11" s="45" t="str">
        <f t="shared" si="3"/>
        <v/>
      </c>
      <c r="U11" s="176">
        <f t="shared" si="19"/>
        <v>6.1538461538461542E-2</v>
      </c>
      <c r="V11" s="176">
        <f t="shared" si="20"/>
        <v>4.6153846153846156E-2</v>
      </c>
      <c r="W11" s="178">
        <f t="shared" si="21"/>
        <v>6.1538461538461542E-2</v>
      </c>
      <c r="X11" s="40">
        <f t="shared" si="4"/>
        <v>1</v>
      </c>
      <c r="Y11" s="41">
        <f t="shared" si="5"/>
        <v>25</v>
      </c>
      <c r="Z11" s="42" t="str">
        <f t="shared" si="6"/>
        <v>Dansk Bank</v>
      </c>
      <c r="AA11" s="43">
        <f t="shared" si="7"/>
        <v>1345010</v>
      </c>
      <c r="AB11" s="43">
        <f t="shared" si="8"/>
        <v>163455.00000000081</v>
      </c>
      <c r="AC11" s="44">
        <f t="shared" si="9"/>
        <v>303655</v>
      </c>
      <c r="AD11" s="44">
        <f t="shared" si="10"/>
        <v>467110</v>
      </c>
      <c r="AE11" s="45">
        <v>4.0000000000000001E-10</v>
      </c>
      <c r="AF11" s="45">
        <f t="shared" si="22"/>
        <v>5.4324216796860965</v>
      </c>
      <c r="AG11" s="45">
        <f t="shared" si="23"/>
        <v>5.6621374255882984E-15</v>
      </c>
    </row>
    <row r="12" spans="1:33" x14ac:dyDescent="0.55000000000000004">
      <c r="B12" s="33" t="str">
        <f>IF(F12="","",'2'!C8)</f>
        <v>DSV</v>
      </c>
      <c r="C12" s="34">
        <f>IF('2'!D8="","",'2'!D8)</f>
        <v>456740</v>
      </c>
      <c r="D12" s="34">
        <f>IF('2'!F8="","",'2'!F8)</f>
        <v>290965</v>
      </c>
      <c r="E12" s="34">
        <f>IF('2'!E8="","",'2'!E8)</f>
        <v>276407</v>
      </c>
      <c r="F12" s="34">
        <f>IF('2'!H8="","",IF('2'!H8=0,'3'!AE12,'2'!H8+AE12))</f>
        <v>-14557.9999999995</v>
      </c>
      <c r="G12" s="195"/>
      <c r="H12" s="35">
        <f t="shared" si="0"/>
        <v>5</v>
      </c>
      <c r="I12" s="36" t="str">
        <f t="shared" si="11"/>
        <v>Mærsk</v>
      </c>
      <c r="J12" s="34">
        <f t="shared" si="12"/>
        <v>689612</v>
      </c>
      <c r="K12" s="37">
        <f t="shared" si="13"/>
        <v>195322</v>
      </c>
      <c r="L12" s="37">
        <f>IF(AB12="","",VLOOKUP(H12,$Y$8:$AD$108,6,FALSE))</f>
        <v>428497</v>
      </c>
      <c r="M12" s="37">
        <f t="shared" si="15"/>
        <v>233175.00000000017</v>
      </c>
      <c r="N12" s="37">
        <f t="shared" si="1"/>
        <v>1165875.000000027</v>
      </c>
      <c r="O12" s="38">
        <f t="shared" si="16"/>
        <v>0.62135954710764896</v>
      </c>
      <c r="P12" s="38">
        <f t="shared" si="17"/>
        <v>0.28323463048786857</v>
      </c>
      <c r="Q12" s="38">
        <f t="shared" si="18"/>
        <v>0.33812491661978067</v>
      </c>
      <c r="R12" s="38">
        <f t="shared" si="2"/>
        <v>0.41787859074508915</v>
      </c>
      <c r="T12" s="45" t="str">
        <f t="shared" si="3"/>
        <v/>
      </c>
      <c r="U12" s="176">
        <f t="shared" si="19"/>
        <v>7.6923076923076927E-2</v>
      </c>
      <c r="V12" s="176">
        <f t="shared" si="20"/>
        <v>6.1538461538461542E-2</v>
      </c>
      <c r="W12" s="178">
        <f t="shared" si="21"/>
        <v>7.6923076923076927E-2</v>
      </c>
      <c r="X12" s="40">
        <f t="shared" si="4"/>
        <v>1</v>
      </c>
      <c r="Y12" s="41">
        <f t="shared" si="5"/>
        <v>35</v>
      </c>
      <c r="Z12" s="42" t="str">
        <f t="shared" si="6"/>
        <v>DSV</v>
      </c>
      <c r="AA12" s="43">
        <f t="shared" si="7"/>
        <v>456740</v>
      </c>
      <c r="AB12" s="43">
        <f t="shared" si="8"/>
        <v>-14557.999999999</v>
      </c>
      <c r="AC12" s="44">
        <f t="shared" si="9"/>
        <v>290965</v>
      </c>
      <c r="AD12" s="44">
        <f t="shared" si="10"/>
        <v>276407</v>
      </c>
      <c r="AE12" s="45">
        <v>5.0000000000000003E-10</v>
      </c>
      <c r="AF12" s="45">
        <f t="shared" si="22"/>
        <v>5.4324216796860387</v>
      </c>
      <c r="AG12" s="45">
        <f t="shared" si="23"/>
        <v>9.2148511043887993E-15</v>
      </c>
    </row>
    <row r="13" spans="1:33" x14ac:dyDescent="0.55000000000000004">
      <c r="B13" s="33" t="str">
        <f>IF(F13="","",'2'!C9)</f>
        <v>FLSmidth</v>
      </c>
      <c r="C13" s="34">
        <f>IF('2'!D9="","",'2'!D9)</f>
        <v>1157930</v>
      </c>
      <c r="D13" s="34">
        <f>IF('2'!F9="","",'2'!F9)</f>
        <v>717234</v>
      </c>
      <c r="E13" s="34">
        <f>IF('2'!E9="","",'2'!E9)</f>
        <v>659008</v>
      </c>
      <c r="F13" s="34">
        <f>IF('2'!H9="","",IF('2'!H9=0,'3'!AE13,'2'!H9+AE13))</f>
        <v>-58225.999999999403</v>
      </c>
      <c r="G13" s="195"/>
      <c r="H13" s="35">
        <f t="shared" si="0"/>
        <v>6</v>
      </c>
      <c r="I13" s="36" t="str">
        <f t="shared" si="11"/>
        <v>Carlsberg</v>
      </c>
      <c r="J13" s="34">
        <f t="shared" si="12"/>
        <v>876200</v>
      </c>
      <c r="K13" s="37">
        <f t="shared" si="13"/>
        <v>141111</v>
      </c>
      <c r="L13" s="37">
        <f t="shared" si="14"/>
        <v>374078</v>
      </c>
      <c r="M13" s="37">
        <f t="shared" si="15"/>
        <v>232967.00000001083</v>
      </c>
      <c r="N13" s="37">
        <f t="shared" si="1"/>
        <v>1398842.0000000377</v>
      </c>
      <c r="O13" s="38">
        <f t="shared" si="16"/>
        <v>0.42693220725861675</v>
      </c>
      <c r="P13" s="38">
        <f t="shared" si="17"/>
        <v>0.1610488472951381</v>
      </c>
      <c r="Q13" s="38">
        <f t="shared" si="18"/>
        <v>0.26588335996349099</v>
      </c>
      <c r="R13" s="38">
        <f t="shared" si="2"/>
        <v>0.50137975652196354</v>
      </c>
      <c r="T13" s="45" t="str">
        <f t="shared" si="3"/>
        <v/>
      </c>
      <c r="U13" s="176">
        <f t="shared" si="19"/>
        <v>9.2307692307692313E-2</v>
      </c>
      <c r="V13" s="176">
        <f t="shared" si="20"/>
        <v>7.6923076923076927E-2</v>
      </c>
      <c r="W13" s="178">
        <f t="shared" si="21"/>
        <v>9.2307692307692313E-2</v>
      </c>
      <c r="X13" s="40">
        <f t="shared" si="4"/>
        <v>1</v>
      </c>
      <c r="Y13" s="41">
        <f t="shared" si="5"/>
        <v>60</v>
      </c>
      <c r="Z13" s="42" t="str">
        <f t="shared" si="6"/>
        <v>FLSmidth</v>
      </c>
      <c r="AA13" s="43">
        <f t="shared" si="7"/>
        <v>1157930</v>
      </c>
      <c r="AB13" s="43">
        <f t="shared" si="8"/>
        <v>-58225.999999998807</v>
      </c>
      <c r="AC13" s="44">
        <f t="shared" si="9"/>
        <v>717234</v>
      </c>
      <c r="AD13" s="44">
        <f t="shared" si="10"/>
        <v>659008</v>
      </c>
      <c r="AE13" s="45">
        <v>6E-10</v>
      </c>
      <c r="AF13" s="45">
        <f t="shared" si="22"/>
        <v>5.4275757754968348</v>
      </c>
      <c r="AG13" s="45">
        <f t="shared" si="23"/>
        <v>3.7276186071721895E-4</v>
      </c>
    </row>
    <row r="14" spans="1:33" x14ac:dyDescent="0.55000000000000004">
      <c r="B14" s="33" t="str">
        <f>IF(F14="","",'2'!C10)</f>
        <v xml:space="preserve">Lundbeck </v>
      </c>
      <c r="C14" s="34">
        <f>IF('2'!D10="","",'2'!D10)</f>
        <v>756840</v>
      </c>
      <c r="D14" s="34">
        <f>IF('2'!F10="","",'2'!F10)</f>
        <v>303995</v>
      </c>
      <c r="E14" s="34">
        <f>IF('2'!E10="","",'2'!E10)</f>
        <v>266105</v>
      </c>
      <c r="F14" s="34">
        <f>IF('2'!H10="","",IF('2'!H10=0,'3'!AE14,'2'!H10+AE14))</f>
        <v>-37889.999999999302</v>
      </c>
      <c r="G14" s="195"/>
      <c r="H14" s="35">
        <f t="shared" si="0"/>
        <v>7</v>
      </c>
      <c r="I14" s="36" t="str">
        <f t="shared" si="11"/>
        <v>Carlsberg</v>
      </c>
      <c r="J14" s="34">
        <f t="shared" si="12"/>
        <v>876200</v>
      </c>
      <c r="K14" s="37">
        <f t="shared" si="13"/>
        <v>141111</v>
      </c>
      <c r="L14" s="37">
        <f t="shared" si="14"/>
        <v>374078</v>
      </c>
      <c r="M14" s="37">
        <f t="shared" si="15"/>
        <v>232967.00000000821</v>
      </c>
      <c r="N14" s="37">
        <f t="shared" si="1"/>
        <v>1631809.0000000459</v>
      </c>
      <c r="O14" s="38">
        <f t="shared" si="16"/>
        <v>0.42693220725861675</v>
      </c>
      <c r="P14" s="38">
        <f t="shared" si="17"/>
        <v>0.1610488472951381</v>
      </c>
      <c r="Q14" s="38">
        <f t="shared" si="18"/>
        <v>0.265883359963488</v>
      </c>
      <c r="R14" s="38">
        <f t="shared" si="2"/>
        <v>0.58488092229883692</v>
      </c>
      <c r="T14" s="45" t="str">
        <f t="shared" si="3"/>
        <v/>
      </c>
      <c r="U14" s="176">
        <f t="shared" si="19"/>
        <v>0.1076923076923077</v>
      </c>
      <c r="V14" s="176">
        <f t="shared" si="20"/>
        <v>9.2307692307692313E-2</v>
      </c>
      <c r="W14" s="39">
        <f t="shared" si="21"/>
        <v>0.1076923076923077</v>
      </c>
      <c r="X14" s="40">
        <f t="shared" si="4"/>
        <v>1</v>
      </c>
      <c r="Y14" s="41">
        <f t="shared" si="5"/>
        <v>55</v>
      </c>
      <c r="Z14" s="42" t="str">
        <f t="shared" si="6"/>
        <v xml:space="preserve">Lundbeck </v>
      </c>
      <c r="AA14" s="43">
        <f t="shared" si="7"/>
        <v>756840</v>
      </c>
      <c r="AB14" s="43">
        <f t="shared" si="8"/>
        <v>-37889.999999998603</v>
      </c>
      <c r="AC14" s="44">
        <f t="shared" si="9"/>
        <v>303995</v>
      </c>
      <c r="AD14" s="44">
        <f t="shared" si="10"/>
        <v>266105</v>
      </c>
      <c r="AE14" s="45">
        <v>6.9999999999999996E-10</v>
      </c>
      <c r="AF14" s="45">
        <f t="shared" si="22"/>
        <v>5.4275757754967699</v>
      </c>
      <c r="AG14" s="45">
        <f t="shared" si="23"/>
        <v>3.7276186072321416E-4</v>
      </c>
    </row>
    <row r="15" spans="1:33" x14ac:dyDescent="0.55000000000000004">
      <c r="B15" s="33" t="str">
        <f>IF(F15="","",'2'!C11)</f>
        <v>Jyske Bank</v>
      </c>
      <c r="C15" s="34">
        <f>IF('2'!D11="","",'2'!D11)</f>
        <v>256740</v>
      </c>
      <c r="D15" s="34">
        <f>IF('2'!F11="","",'2'!F11)</f>
        <v>101236</v>
      </c>
      <c r="E15" s="34">
        <f>IF('2'!E11="","",'2'!E11)</f>
        <v>66307</v>
      </c>
      <c r="F15" s="34">
        <f>IF('2'!H11="","",IF('2'!H11=0,'3'!AE15,'2'!H11+AE15))</f>
        <v>-34928.9999999992</v>
      </c>
      <c r="G15" s="195"/>
      <c r="H15" s="35">
        <f t="shared" si="0"/>
        <v>8</v>
      </c>
      <c r="I15" s="36" t="str">
        <f t="shared" si="11"/>
        <v>Carlsberg</v>
      </c>
      <c r="J15" s="34">
        <f t="shared" si="12"/>
        <v>876200</v>
      </c>
      <c r="K15" s="37">
        <f t="shared" si="13"/>
        <v>141111</v>
      </c>
      <c r="L15" s="37">
        <f t="shared" si="14"/>
        <v>374078</v>
      </c>
      <c r="M15" s="37">
        <f t="shared" si="15"/>
        <v>232967.00000000559</v>
      </c>
      <c r="N15" s="37">
        <f t="shared" si="1"/>
        <v>1864776.0000000515</v>
      </c>
      <c r="O15" s="38">
        <f t="shared" si="16"/>
        <v>0.42693220725861675</v>
      </c>
      <c r="P15" s="38">
        <f t="shared" si="17"/>
        <v>0.1610488472951381</v>
      </c>
      <c r="Q15" s="38">
        <f t="shared" si="18"/>
        <v>0.26588335996348506</v>
      </c>
      <c r="R15" s="38">
        <f t="shared" si="2"/>
        <v>0.66838208807570942</v>
      </c>
      <c r="T15" s="45" t="str">
        <f t="shared" si="3"/>
        <v/>
      </c>
      <c r="U15" s="176">
        <f t="shared" si="19"/>
        <v>0.12307692307692308</v>
      </c>
      <c r="V15" s="176">
        <f t="shared" si="20"/>
        <v>0.1076923076923077</v>
      </c>
      <c r="W15" s="39">
        <f t="shared" si="21"/>
        <v>0.12307692307692308</v>
      </c>
      <c r="X15" s="40">
        <f t="shared" si="4"/>
        <v>1</v>
      </c>
      <c r="Y15" s="41">
        <f t="shared" si="5"/>
        <v>50</v>
      </c>
      <c r="Z15" s="42" t="str">
        <f t="shared" si="6"/>
        <v>Jyske Bank</v>
      </c>
      <c r="AA15" s="43">
        <f t="shared" si="7"/>
        <v>256740</v>
      </c>
      <c r="AB15" s="43">
        <f t="shared" si="8"/>
        <v>-34928.999999998399</v>
      </c>
      <c r="AC15" s="44">
        <f t="shared" si="9"/>
        <v>101236</v>
      </c>
      <c r="AD15" s="44">
        <f t="shared" si="10"/>
        <v>66307</v>
      </c>
      <c r="AE15" s="45">
        <v>8.0000000000000003E-10</v>
      </c>
      <c r="AF15" s="45">
        <f t="shared" si="22"/>
        <v>5.4275757754967122</v>
      </c>
      <c r="AG15" s="45">
        <f t="shared" si="23"/>
        <v>3.727618607294314E-4</v>
      </c>
    </row>
    <row r="16" spans="1:33" x14ac:dyDescent="0.55000000000000004">
      <c r="B16" s="33" t="str">
        <f>IF(F16="","",'2'!C12)</f>
        <v>Vestas</v>
      </c>
      <c r="C16" s="34">
        <f>IF('2'!D12="","",'2'!D12)</f>
        <v>156740</v>
      </c>
      <c r="D16" s="34">
        <f>IF('2'!F12="","",'2'!F12)</f>
        <v>58825</v>
      </c>
      <c r="E16" s="34">
        <f>IF('2'!E12="","",'2'!E12)</f>
        <v>36307</v>
      </c>
      <c r="F16" s="34">
        <f>IF('2'!H12="","",IF('2'!H12=0,'3'!AE16,'2'!H12+AE16))</f>
        <v>-22517.999999999101</v>
      </c>
      <c r="G16" s="195"/>
      <c r="H16" s="35">
        <f t="shared" si="0"/>
        <v>9</v>
      </c>
      <c r="I16" s="36" t="str">
        <f t="shared" si="11"/>
        <v>Carlsberg</v>
      </c>
      <c r="J16" s="34">
        <f t="shared" si="12"/>
        <v>876200</v>
      </c>
      <c r="K16" s="37">
        <f t="shared" si="13"/>
        <v>141111</v>
      </c>
      <c r="L16" s="37">
        <f t="shared" si="14"/>
        <v>374078</v>
      </c>
      <c r="M16" s="37">
        <f t="shared" si="15"/>
        <v>232967.00000000303</v>
      </c>
      <c r="N16" s="37">
        <f t="shared" si="1"/>
        <v>2097743.0000000545</v>
      </c>
      <c r="O16" s="38">
        <f t="shared" si="16"/>
        <v>0.42693220725861675</v>
      </c>
      <c r="P16" s="38">
        <f t="shared" si="17"/>
        <v>0.1610488472951381</v>
      </c>
      <c r="Q16" s="38">
        <f t="shared" si="18"/>
        <v>0.26588335996348211</v>
      </c>
      <c r="R16" s="38">
        <f t="shared" si="2"/>
        <v>0.75188325385258103</v>
      </c>
      <c r="T16" s="45" t="str">
        <f t="shared" ref="T16:T79" si="24">IF(AND(R15&lt;1,R16&gt;=1),((((R15-R16)/(W15-W16))*-W16+R16)-1)/-((R15-R16)/(W15-W16)),"")</f>
        <v/>
      </c>
      <c r="U16" s="176">
        <f t="shared" si="19"/>
        <v>0.13846153846153847</v>
      </c>
      <c r="V16" s="176">
        <f t="shared" si="20"/>
        <v>0.12307692307692308</v>
      </c>
      <c r="W16" s="39">
        <f t="shared" si="21"/>
        <v>0.13846153846153847</v>
      </c>
      <c r="X16" s="40">
        <f t="shared" si="4"/>
        <v>1</v>
      </c>
      <c r="Y16" s="41">
        <f t="shared" si="5"/>
        <v>45</v>
      </c>
      <c r="Z16" s="42" t="str">
        <f t="shared" si="6"/>
        <v>Vestas</v>
      </c>
      <c r="AA16" s="43">
        <f t="shared" si="7"/>
        <v>156740</v>
      </c>
      <c r="AB16" s="43">
        <f t="shared" si="8"/>
        <v>-22517.999999998203</v>
      </c>
      <c r="AC16" s="44">
        <f t="shared" si="9"/>
        <v>58825</v>
      </c>
      <c r="AD16" s="44">
        <f t="shared" si="10"/>
        <v>36307</v>
      </c>
      <c r="AE16" s="45">
        <v>8.9999999999999999E-10</v>
      </c>
      <c r="AF16" s="45">
        <f t="shared" si="22"/>
        <v>5.4275757754966545</v>
      </c>
      <c r="AG16" s="45">
        <f t="shared" si="23"/>
        <v>3.7276186073653683E-4</v>
      </c>
    </row>
    <row r="17" spans="2:46" x14ac:dyDescent="0.55000000000000004">
      <c r="B17" s="33" t="str">
        <f>IF(F17="","",'2'!C13)</f>
        <v>Nordea</v>
      </c>
      <c r="C17" s="34">
        <f>IF('2'!D13="","",'2'!D13)</f>
        <v>356840</v>
      </c>
      <c r="D17" s="34">
        <f>IF('2'!F13="","",'2'!F13)</f>
        <v>370965</v>
      </c>
      <c r="E17" s="34">
        <f>IF('2'!E13="","",'2'!E13)</f>
        <v>166407</v>
      </c>
      <c r="F17" s="34">
        <f>IF('2'!H13="","",IF('2'!H13=0,'3'!AE17,'2'!H13+AE17))</f>
        <v>-204557.99999999901</v>
      </c>
      <c r="G17" s="195"/>
      <c r="H17" s="35">
        <f t="shared" si="0"/>
        <v>10</v>
      </c>
      <c r="I17" s="36" t="str">
        <f t="shared" si="11"/>
        <v>Carlsberg</v>
      </c>
      <c r="J17" s="34">
        <f t="shared" si="12"/>
        <v>876200</v>
      </c>
      <c r="K17" s="37">
        <f t="shared" si="13"/>
        <v>141111</v>
      </c>
      <c r="L17" s="37">
        <f t="shared" si="14"/>
        <v>374078</v>
      </c>
      <c r="M17" s="37">
        <f t="shared" si="15"/>
        <v>232967.00000000041</v>
      </c>
      <c r="N17" s="37">
        <f t="shared" si="1"/>
        <v>2330710.0000000549</v>
      </c>
      <c r="O17" s="38">
        <f t="shared" si="16"/>
        <v>0.42693220725861675</v>
      </c>
      <c r="P17" s="38">
        <f t="shared" si="17"/>
        <v>0.1610488472951381</v>
      </c>
      <c r="Q17" s="38">
        <f t="shared" si="18"/>
        <v>0.26588335996347912</v>
      </c>
      <c r="R17" s="38">
        <f t="shared" si="2"/>
        <v>0.83538441962945176</v>
      </c>
      <c r="T17" s="45" t="str">
        <f t="shared" si="24"/>
        <v/>
      </c>
      <c r="U17" s="176">
        <f t="shared" si="19"/>
        <v>0.15384615384615385</v>
      </c>
      <c r="V17" s="176">
        <f t="shared" si="20"/>
        <v>0.13846153846153847</v>
      </c>
      <c r="W17" s="39">
        <f t="shared" si="21"/>
        <v>0.15384615384615385</v>
      </c>
      <c r="X17" s="40">
        <f t="shared" si="4"/>
        <v>1</v>
      </c>
      <c r="Y17" s="41">
        <f t="shared" si="5"/>
        <v>65</v>
      </c>
      <c r="Z17" s="42" t="str">
        <f t="shared" si="6"/>
        <v>Nordea</v>
      </c>
      <c r="AA17" s="43">
        <f t="shared" si="7"/>
        <v>356840</v>
      </c>
      <c r="AB17" s="43">
        <f t="shared" si="8"/>
        <v>-204557.99999999802</v>
      </c>
      <c r="AC17" s="44">
        <f t="shared" si="9"/>
        <v>370965</v>
      </c>
      <c r="AD17" s="44">
        <f t="shared" si="10"/>
        <v>166407</v>
      </c>
      <c r="AE17" s="45">
        <v>1.0000000000000001E-9</v>
      </c>
      <c r="AF17" s="45">
        <f t="shared" si="22"/>
        <v>5.4275757754965968</v>
      </c>
      <c r="AG17" s="45">
        <f t="shared" si="23"/>
        <v>3.7276186074453044E-4</v>
      </c>
    </row>
    <row r="18" spans="2:46" x14ac:dyDescent="0.55000000000000004">
      <c r="B18" s="33" t="str">
        <f>IF(F18="","",'2'!C14)</f>
        <v>Vestas</v>
      </c>
      <c r="C18" s="34">
        <f>IF('2'!D14="","",'2'!D14)</f>
        <v>156740</v>
      </c>
      <c r="D18" s="34">
        <f>IF('2'!F14="","",'2'!F14)</f>
        <v>58825</v>
      </c>
      <c r="E18" s="34">
        <f>IF('2'!E14="","",'2'!E14)</f>
        <v>36307</v>
      </c>
      <c r="F18" s="34">
        <f>IF('2'!H14="","",IF('2'!H14=0,'3'!AE18,'2'!H14+AE18))</f>
        <v>-22517.999999998901</v>
      </c>
      <c r="G18" s="195"/>
      <c r="H18" s="35">
        <f t="shared" si="0"/>
        <v>11</v>
      </c>
      <c r="I18" s="36" t="str">
        <f t="shared" si="11"/>
        <v>Nordea</v>
      </c>
      <c r="J18" s="34">
        <f t="shared" si="12"/>
        <v>356840</v>
      </c>
      <c r="K18" s="37">
        <f t="shared" si="13"/>
        <v>2000</v>
      </c>
      <c r="L18" s="37">
        <f t="shared" si="14"/>
        <v>166407</v>
      </c>
      <c r="M18" s="37">
        <f t="shared" si="15"/>
        <v>164407.00000001298</v>
      </c>
      <c r="N18" s="37">
        <f t="shared" si="1"/>
        <v>2495117.000000068</v>
      </c>
      <c r="O18" s="38">
        <f t="shared" si="16"/>
        <v>0.46633505212420134</v>
      </c>
      <c r="P18" s="38">
        <f t="shared" si="17"/>
        <v>5.6047528304001793E-3</v>
      </c>
      <c r="Q18" s="38">
        <f t="shared" si="18"/>
        <v>0.46073029929383752</v>
      </c>
      <c r="R18" s="38">
        <f t="shared" si="2"/>
        <v>0.8943119765876435</v>
      </c>
      <c r="T18" s="45" t="str">
        <f t="shared" si="24"/>
        <v/>
      </c>
      <c r="U18" s="176">
        <f t="shared" si="19"/>
        <v>0.16923076923076924</v>
      </c>
      <c r="V18" s="176">
        <f t="shared" si="20"/>
        <v>0.15384615384615385</v>
      </c>
      <c r="W18" s="39">
        <f t="shared" si="21"/>
        <v>0.16923076923076924</v>
      </c>
      <c r="X18" s="40">
        <f t="shared" si="4"/>
        <v>1</v>
      </c>
      <c r="Y18" s="41">
        <f t="shared" si="5"/>
        <v>44</v>
      </c>
      <c r="Z18" s="42" t="str">
        <f t="shared" si="6"/>
        <v>Vestas</v>
      </c>
      <c r="AA18" s="43">
        <f t="shared" si="7"/>
        <v>156740</v>
      </c>
      <c r="AB18" s="43">
        <f t="shared" si="8"/>
        <v>-22517.999999997803</v>
      </c>
      <c r="AC18" s="44">
        <f t="shared" si="9"/>
        <v>58825</v>
      </c>
      <c r="AD18" s="44">
        <f t="shared" si="10"/>
        <v>36307</v>
      </c>
      <c r="AE18" s="45">
        <v>1.0999999999999999E-9</v>
      </c>
      <c r="AF18" s="45">
        <f t="shared" ref="AF18:AF19" si="25">((R17-R18)/(W17-W18))</f>
        <v>3.8302912022824631</v>
      </c>
      <c r="AG18" s="45">
        <f t="shared" ref="AG18:AG19" si="26">AF18*-W18+R18</f>
        <v>0.24610885004753436</v>
      </c>
    </row>
    <row r="19" spans="2:46" x14ac:dyDescent="0.55000000000000004">
      <c r="B19" s="33" t="str">
        <f>IF(F19="","",'2'!C15)</f>
        <v>Nordea</v>
      </c>
      <c r="C19" s="34">
        <f>IF('2'!D15="","",'2'!D15)</f>
        <v>356840</v>
      </c>
      <c r="D19" s="34">
        <f>IF('2'!F15="","",'2'!F15)</f>
        <v>2000</v>
      </c>
      <c r="E19" s="34">
        <f>IF('2'!E15="","",'2'!E15)</f>
        <v>166407</v>
      </c>
      <c r="F19" s="34">
        <f>IF('2'!H15="","",IF('2'!H15=0,'3'!AE19,'2'!H15+AE19))</f>
        <v>164407.00000000119</v>
      </c>
      <c r="G19" s="195"/>
      <c r="H19" s="35">
        <f t="shared" si="0"/>
        <v>12</v>
      </c>
      <c r="I19" s="36" t="str">
        <f t="shared" si="11"/>
        <v>Nordea</v>
      </c>
      <c r="J19" s="34">
        <f t="shared" si="12"/>
        <v>356840</v>
      </c>
      <c r="K19" s="37">
        <f t="shared" si="13"/>
        <v>2000</v>
      </c>
      <c r="L19" s="37">
        <f t="shared" si="14"/>
        <v>166407</v>
      </c>
      <c r="M19" s="37">
        <f t="shared" si="15"/>
        <v>164407.00000001281</v>
      </c>
      <c r="N19" s="37">
        <f t="shared" si="1"/>
        <v>2659524.000000081</v>
      </c>
      <c r="O19" s="38">
        <f t="shared" si="16"/>
        <v>0.46633505212420134</v>
      </c>
      <c r="P19" s="38">
        <f t="shared" si="17"/>
        <v>5.6047528304001793E-3</v>
      </c>
      <c r="Q19" s="38">
        <f t="shared" si="18"/>
        <v>0.46073029929383702</v>
      </c>
      <c r="R19" s="38">
        <f t="shared" si="2"/>
        <v>0.95323953354583513</v>
      </c>
      <c r="T19" s="45" t="str">
        <f t="shared" si="24"/>
        <v/>
      </c>
      <c r="U19" s="176">
        <f t="shared" si="19"/>
        <v>0.18461538461538463</v>
      </c>
      <c r="V19" s="176">
        <f t="shared" si="20"/>
        <v>0.16923076923076924</v>
      </c>
      <c r="W19" s="39">
        <f t="shared" si="21"/>
        <v>0.18461538461538463</v>
      </c>
      <c r="X19" s="40">
        <f t="shared" si="4"/>
        <v>1</v>
      </c>
      <c r="Y19" s="41">
        <f t="shared" si="5"/>
        <v>20</v>
      </c>
      <c r="Z19" s="42" t="str">
        <f t="shared" si="6"/>
        <v>Nordea</v>
      </c>
      <c r="AA19" s="43">
        <f t="shared" si="7"/>
        <v>356840</v>
      </c>
      <c r="AB19" s="43">
        <f t="shared" si="8"/>
        <v>164407.00000000239</v>
      </c>
      <c r="AC19" s="44">
        <f t="shared" si="9"/>
        <v>2000</v>
      </c>
      <c r="AD19" s="44">
        <f t="shared" si="10"/>
        <v>166407</v>
      </c>
      <c r="AE19" s="45">
        <v>1.2E-9</v>
      </c>
      <c r="AF19" s="45">
        <f t="shared" si="25"/>
        <v>3.8302912022824556</v>
      </c>
      <c r="AG19" s="45">
        <f t="shared" si="26"/>
        <v>0.24610885004753558</v>
      </c>
    </row>
    <row r="20" spans="2:46" x14ac:dyDescent="0.55000000000000004">
      <c r="B20" s="33" t="str">
        <f>IF(F20="","",'2'!C16)</f>
        <v>Nordea</v>
      </c>
      <c r="C20" s="34">
        <f>IF('2'!D16="","",'2'!D16)</f>
        <v>356840</v>
      </c>
      <c r="D20" s="34">
        <f>IF('2'!F16="","",'2'!F16)</f>
        <v>2000</v>
      </c>
      <c r="E20" s="34">
        <f>IF('2'!E16="","",'2'!E16)</f>
        <v>166407</v>
      </c>
      <c r="F20" s="34">
        <f>IF('2'!H16="","",IF('2'!H16=0,'3'!AE20,'2'!H16+AE20))</f>
        <v>164407.00000000131</v>
      </c>
      <c r="G20" s="195"/>
      <c r="H20" s="35">
        <f t="shared" si="0"/>
        <v>13</v>
      </c>
      <c r="I20" s="36" t="str">
        <f t="shared" si="11"/>
        <v>Nordea</v>
      </c>
      <c r="J20" s="34">
        <f t="shared" si="12"/>
        <v>356840</v>
      </c>
      <c r="K20" s="37">
        <f t="shared" si="13"/>
        <v>2000</v>
      </c>
      <c r="L20" s="37">
        <f t="shared" si="14"/>
        <v>166407</v>
      </c>
      <c r="M20" s="37">
        <f t="shared" si="15"/>
        <v>164407.00000001042</v>
      </c>
      <c r="N20" s="37">
        <f t="shared" si="1"/>
        <v>2823931.0000000913</v>
      </c>
      <c r="O20" s="38">
        <f t="shared" si="16"/>
        <v>0.46633505212420134</v>
      </c>
      <c r="P20" s="38">
        <f t="shared" si="17"/>
        <v>5.6047528304001793E-3</v>
      </c>
      <c r="Q20" s="38">
        <f t="shared" si="18"/>
        <v>0.46073029929383036</v>
      </c>
      <c r="R20" s="38">
        <f t="shared" si="2"/>
        <v>1.0121670905040259</v>
      </c>
      <c r="T20" s="45">
        <f t="shared" si="24"/>
        <v>0.1968234554864195</v>
      </c>
      <c r="U20" s="176">
        <f>IF(U19="","",IF(U19=1,"",W20))</f>
        <v>0.2</v>
      </c>
      <c r="V20" s="176">
        <f>IF(U20="","",W19)</f>
        <v>0.18461538461538463</v>
      </c>
      <c r="W20" s="39">
        <f t="shared" si="21"/>
        <v>0.2</v>
      </c>
      <c r="X20" s="40">
        <f t="shared" si="4"/>
        <v>1</v>
      </c>
      <c r="Y20" s="41">
        <f t="shared" si="5"/>
        <v>19</v>
      </c>
      <c r="Z20" s="42" t="str">
        <f t="shared" si="6"/>
        <v>Nordea</v>
      </c>
      <c r="AA20" s="43">
        <f t="shared" si="7"/>
        <v>356840</v>
      </c>
      <c r="AB20" s="43">
        <f t="shared" si="8"/>
        <v>164407.00000000262</v>
      </c>
      <c r="AC20" s="44">
        <f t="shared" si="9"/>
        <v>2000</v>
      </c>
      <c r="AD20" s="44">
        <f t="shared" si="10"/>
        <v>166407</v>
      </c>
      <c r="AE20" s="45">
        <v>1.3000000000000001E-9</v>
      </c>
      <c r="AF20" s="45">
        <f>IF(U20="","",((R19-R20)/(W19-W20)))</f>
        <v>3.8302912022823978</v>
      </c>
      <c r="AG20" s="45">
        <f>IF(U20="","",AF20*-W20+R20)</f>
        <v>0.24610885004754623</v>
      </c>
    </row>
    <row r="21" spans="2:46" x14ac:dyDescent="0.55000000000000004">
      <c r="B21" s="33" t="str">
        <f>IF(F21="","",'2'!C17)</f>
        <v>Mærsk</v>
      </c>
      <c r="C21" s="34">
        <f>IF('2'!D17="","",'2'!D17)</f>
        <v>689612</v>
      </c>
      <c r="D21" s="34">
        <f>IF('2'!F17="","",'2'!F17)</f>
        <v>195322</v>
      </c>
      <c r="E21" s="34">
        <f>IF('2'!E17="","",'2'!E17)</f>
        <v>428497</v>
      </c>
      <c r="F21" s="34">
        <f>IF('2'!H17="","",IF('2'!H17=0,'3'!AE21,'2'!H17+AE21))</f>
        <v>233175.0000000014</v>
      </c>
      <c r="G21" s="195"/>
      <c r="H21" s="35">
        <f t="shared" si="0"/>
        <v>14</v>
      </c>
      <c r="I21" s="36" t="str">
        <f t="shared" si="11"/>
        <v>Nordea</v>
      </c>
      <c r="J21" s="34">
        <f t="shared" si="12"/>
        <v>356840</v>
      </c>
      <c r="K21" s="37">
        <f t="shared" si="13"/>
        <v>2000</v>
      </c>
      <c r="L21" s="37">
        <f t="shared" si="14"/>
        <v>166407</v>
      </c>
      <c r="M21" s="37">
        <f t="shared" si="15"/>
        <v>164407.00000001019</v>
      </c>
      <c r="N21" s="37">
        <f t="shared" si="1"/>
        <v>2988338.0000001015</v>
      </c>
      <c r="O21" s="38">
        <f t="shared" si="16"/>
        <v>0.46633505212420134</v>
      </c>
      <c r="P21" s="38">
        <f t="shared" si="17"/>
        <v>5.6047528304001793E-3</v>
      </c>
      <c r="Q21" s="38">
        <f t="shared" si="18"/>
        <v>0.46073029929382969</v>
      </c>
      <c r="R21" s="38">
        <f t="shared" si="2"/>
        <v>1.0710946474622165</v>
      </c>
      <c r="T21" s="45" t="str">
        <f t="shared" si="24"/>
        <v/>
      </c>
      <c r="U21" s="176">
        <f t="shared" ref="U21:U84" si="27">IF(U20="","",IF(U20=1,"",W21))</f>
        <v>0.2153846153846154</v>
      </c>
      <c r="V21" s="176">
        <f t="shared" ref="V21:V84" si="28">IF(U21="","",W20)</f>
        <v>0.2</v>
      </c>
      <c r="W21" s="39">
        <f t="shared" si="21"/>
        <v>0.2153846153846154</v>
      </c>
      <c r="X21" s="40">
        <f t="shared" si="4"/>
        <v>1</v>
      </c>
      <c r="Y21" s="41">
        <f t="shared" si="5"/>
        <v>4</v>
      </c>
      <c r="Z21" s="42" t="str">
        <f t="shared" si="6"/>
        <v>Mærsk</v>
      </c>
      <c r="AA21" s="43">
        <f t="shared" si="7"/>
        <v>689612</v>
      </c>
      <c r="AB21" s="43">
        <f t="shared" si="8"/>
        <v>233175.00000000279</v>
      </c>
      <c r="AC21" s="44">
        <f t="shared" si="9"/>
        <v>195322</v>
      </c>
      <c r="AD21" s="44">
        <f t="shared" si="10"/>
        <v>428497</v>
      </c>
      <c r="AE21" s="45">
        <v>1.3999999999999999E-9</v>
      </c>
      <c r="AF21" s="45">
        <f t="shared" ref="AF21:AF84" si="29">IF(U21="","",((R20-R21)/(W20-W21)))</f>
        <v>3.8302912022823907</v>
      </c>
      <c r="AG21" s="45">
        <f t="shared" ref="AG21:AG84" si="30">IF(U21="","",AF21*-W21+R21)</f>
        <v>0.24610885004754768</v>
      </c>
    </row>
    <row r="22" spans="2:46" x14ac:dyDescent="0.55000000000000004">
      <c r="B22" s="33" t="str">
        <f>IF(F22="","",'2'!C18)</f>
        <v>Carlsberg</v>
      </c>
      <c r="C22" s="34">
        <f>IF('2'!D18="","",'2'!D18)</f>
        <v>876200</v>
      </c>
      <c r="D22" s="34">
        <f>IF('2'!F18="","",'2'!F18)</f>
        <v>141111</v>
      </c>
      <c r="E22" s="34">
        <f>IF('2'!E18="","",'2'!E18)</f>
        <v>374078</v>
      </c>
      <c r="F22" s="34">
        <f>IF('2'!H18="","",IF('2'!H18=0,'3'!AE22,'2'!H18+AE22))</f>
        <v>232967.00000000151</v>
      </c>
      <c r="G22" s="195"/>
      <c r="H22" s="35">
        <f t="shared" si="0"/>
        <v>15</v>
      </c>
      <c r="I22" s="36" t="str">
        <f t="shared" si="11"/>
        <v>Nordea</v>
      </c>
      <c r="J22" s="34">
        <f t="shared" si="12"/>
        <v>356840</v>
      </c>
      <c r="K22" s="37">
        <f t="shared" si="13"/>
        <v>2000</v>
      </c>
      <c r="L22" s="37">
        <f t="shared" si="14"/>
        <v>166407</v>
      </c>
      <c r="M22" s="37">
        <f t="shared" si="15"/>
        <v>164407.0000000078</v>
      </c>
      <c r="N22" s="37">
        <f t="shared" si="1"/>
        <v>3152745.0000001094</v>
      </c>
      <c r="O22" s="38">
        <f t="shared" si="16"/>
        <v>0.46633505212420134</v>
      </c>
      <c r="P22" s="38">
        <f t="shared" si="17"/>
        <v>5.6047528304001793E-3</v>
      </c>
      <c r="Q22" s="38">
        <f t="shared" si="18"/>
        <v>0.46073029929382298</v>
      </c>
      <c r="R22" s="38">
        <f t="shared" si="2"/>
        <v>1.1300222044204062</v>
      </c>
      <c r="T22" s="45" t="str">
        <f t="shared" si="24"/>
        <v/>
      </c>
      <c r="U22" s="176">
        <f t="shared" si="27"/>
        <v>0.23076923076923078</v>
      </c>
      <c r="V22" s="176">
        <f t="shared" si="28"/>
        <v>0.2153846153846154</v>
      </c>
      <c r="W22" s="39">
        <f t="shared" si="21"/>
        <v>0.23076923076923078</v>
      </c>
      <c r="X22" s="40">
        <f t="shared" si="4"/>
        <v>1</v>
      </c>
      <c r="Y22" s="41">
        <f t="shared" si="5"/>
        <v>9</v>
      </c>
      <c r="Z22" s="42" t="str">
        <f t="shared" si="6"/>
        <v>Carlsberg</v>
      </c>
      <c r="AA22" s="43">
        <f t="shared" si="7"/>
        <v>876200</v>
      </c>
      <c r="AB22" s="43">
        <f t="shared" si="8"/>
        <v>232967.00000000303</v>
      </c>
      <c r="AC22" s="44">
        <f t="shared" si="9"/>
        <v>141111</v>
      </c>
      <c r="AD22" s="44">
        <f t="shared" si="10"/>
        <v>374078</v>
      </c>
      <c r="AE22" s="45">
        <v>1.5E-9</v>
      </c>
      <c r="AF22" s="45">
        <f t="shared" si="29"/>
        <v>3.830291202282333</v>
      </c>
      <c r="AG22" s="45">
        <f t="shared" si="30"/>
        <v>0.24610885004756011</v>
      </c>
    </row>
    <row r="23" spans="2:46" x14ac:dyDescent="0.55000000000000004">
      <c r="B23" s="33" t="str">
        <f>IF(F23="","",'2'!C19)</f>
        <v>Coloplast</v>
      </c>
      <c r="C23" s="34">
        <f>IF('2'!D19="","",'2'!D19)</f>
        <v>829205</v>
      </c>
      <c r="D23" s="34">
        <f>IF('2'!F19="","",'2'!F19)</f>
        <v>56500</v>
      </c>
      <c r="E23" s="34">
        <f>IF('2'!E19="","",'2'!E19)</f>
        <v>51283</v>
      </c>
      <c r="F23" s="34">
        <f>IF('2'!H19="","",IF('2'!H19=0,'3'!AE23,'2'!H19+AE23))</f>
        <v>-5216.9999999984002</v>
      </c>
      <c r="G23" s="195"/>
      <c r="H23" s="35">
        <f t="shared" si="0"/>
        <v>16</v>
      </c>
      <c r="I23" s="36" t="str">
        <f t="shared" si="11"/>
        <v>Nordea</v>
      </c>
      <c r="J23" s="34">
        <f t="shared" si="12"/>
        <v>356840</v>
      </c>
      <c r="K23" s="37">
        <f t="shared" si="13"/>
        <v>2000</v>
      </c>
      <c r="L23" s="37">
        <f t="shared" si="14"/>
        <v>166407</v>
      </c>
      <c r="M23" s="37">
        <f t="shared" si="15"/>
        <v>164407.00000000763</v>
      </c>
      <c r="N23" s="37">
        <f t="shared" si="1"/>
        <v>3317152.0000001169</v>
      </c>
      <c r="O23" s="38">
        <f t="shared" si="16"/>
        <v>0.46633505212420134</v>
      </c>
      <c r="P23" s="38">
        <f t="shared" si="17"/>
        <v>5.6047528304001793E-3</v>
      </c>
      <c r="Q23" s="38">
        <f t="shared" si="18"/>
        <v>0.46073029929382253</v>
      </c>
      <c r="R23" s="38">
        <f t="shared" si="2"/>
        <v>1.188949761378596</v>
      </c>
      <c r="T23" s="45" t="str">
        <f t="shared" si="24"/>
        <v/>
      </c>
      <c r="U23" s="176">
        <f t="shared" si="27"/>
        <v>0.24615384615384617</v>
      </c>
      <c r="V23" s="176">
        <f t="shared" si="28"/>
        <v>0.23076923076923078</v>
      </c>
      <c r="W23" s="39">
        <f t="shared" si="21"/>
        <v>0.24615384615384617</v>
      </c>
      <c r="X23" s="40">
        <f t="shared" si="4"/>
        <v>1</v>
      </c>
      <c r="Y23" s="41">
        <f t="shared" si="5"/>
        <v>29</v>
      </c>
      <c r="Z23" s="42" t="str">
        <f t="shared" si="6"/>
        <v>Coloplast</v>
      </c>
      <c r="AA23" s="43">
        <f t="shared" si="7"/>
        <v>829205</v>
      </c>
      <c r="AB23" s="43">
        <f t="shared" si="8"/>
        <v>-5216.9999999968004</v>
      </c>
      <c r="AC23" s="44">
        <f t="shared" si="9"/>
        <v>56500</v>
      </c>
      <c r="AD23" s="44">
        <f t="shared" si="10"/>
        <v>51283</v>
      </c>
      <c r="AE23" s="45">
        <v>1.6000000000000001E-9</v>
      </c>
      <c r="AF23" s="45">
        <f t="shared" si="29"/>
        <v>3.830291202282333</v>
      </c>
      <c r="AG23" s="45">
        <f t="shared" si="30"/>
        <v>0.24610885004756011</v>
      </c>
    </row>
    <row r="24" spans="2:46" x14ac:dyDescent="0.55000000000000004">
      <c r="B24" s="33" t="str">
        <f>IF(F24="","",'2'!C20)</f>
        <v>Dansk Bank</v>
      </c>
      <c r="C24" s="34">
        <f>IF('2'!D20="","",'2'!D20)</f>
        <v>1345010</v>
      </c>
      <c r="D24" s="34">
        <f>IF('2'!F20="","",'2'!F20)</f>
        <v>303655</v>
      </c>
      <c r="E24" s="34">
        <f>IF('2'!E20="","",'2'!E20)</f>
        <v>467110</v>
      </c>
      <c r="F24" s="34">
        <f>IF('2'!H20="","",IF('2'!H20=0,'3'!AE24,'2'!H20+AE24))</f>
        <v>163455.00000000169</v>
      </c>
      <c r="G24" s="195"/>
      <c r="H24" s="35">
        <f t="shared" si="0"/>
        <v>17</v>
      </c>
      <c r="I24" s="36" t="str">
        <f t="shared" si="11"/>
        <v>Nordea</v>
      </c>
      <c r="J24" s="34">
        <f t="shared" si="12"/>
        <v>356840</v>
      </c>
      <c r="K24" s="37">
        <f t="shared" si="13"/>
        <v>2000</v>
      </c>
      <c r="L24" s="37">
        <f t="shared" si="14"/>
        <v>166407</v>
      </c>
      <c r="M24" s="37">
        <f t="shared" si="15"/>
        <v>164407.00000000518</v>
      </c>
      <c r="N24" s="37">
        <f t="shared" si="1"/>
        <v>3481559.000000122</v>
      </c>
      <c r="O24" s="38">
        <f t="shared" si="16"/>
        <v>0.46633505212420134</v>
      </c>
      <c r="P24" s="38">
        <f t="shared" si="17"/>
        <v>5.6047528304001793E-3</v>
      </c>
      <c r="Q24" s="38">
        <f t="shared" si="18"/>
        <v>0.46073029929381565</v>
      </c>
      <c r="R24" s="38">
        <f t="shared" si="2"/>
        <v>1.2478773183367848</v>
      </c>
      <c r="T24" s="45" t="str">
        <f t="shared" si="24"/>
        <v/>
      </c>
      <c r="U24" s="176">
        <f t="shared" si="27"/>
        <v>0.26153846153846155</v>
      </c>
      <c r="V24" s="176">
        <f t="shared" si="28"/>
        <v>0.24615384615384617</v>
      </c>
      <c r="W24" s="39">
        <f t="shared" si="21"/>
        <v>0.26153846153846155</v>
      </c>
      <c r="X24" s="40">
        <f t="shared" si="4"/>
        <v>1</v>
      </c>
      <c r="Y24" s="41">
        <f t="shared" si="5"/>
        <v>24</v>
      </c>
      <c r="Z24" s="42" t="str">
        <f t="shared" si="6"/>
        <v>Dansk Bank</v>
      </c>
      <c r="AA24" s="43">
        <f t="shared" si="7"/>
        <v>1345010</v>
      </c>
      <c r="AB24" s="43">
        <f t="shared" si="8"/>
        <v>163455.00000000338</v>
      </c>
      <c r="AC24" s="44">
        <f t="shared" si="9"/>
        <v>303655</v>
      </c>
      <c r="AD24" s="44">
        <f t="shared" si="10"/>
        <v>467110</v>
      </c>
      <c r="AE24" s="45">
        <v>1.6999999999999999E-9</v>
      </c>
      <c r="AF24" s="45">
        <f t="shared" si="29"/>
        <v>3.8302912022822753</v>
      </c>
      <c r="AG24" s="45">
        <f t="shared" si="30"/>
        <v>0.24610885004757432</v>
      </c>
    </row>
    <row r="25" spans="2:46" x14ac:dyDescent="0.55000000000000004">
      <c r="B25" s="33" t="str">
        <f>IF(F25="","",'2'!C21)</f>
        <v>DSV</v>
      </c>
      <c r="C25" s="34">
        <f>IF('2'!D21="","",'2'!D21)</f>
        <v>456740</v>
      </c>
      <c r="D25" s="34">
        <f>IF('2'!F21="","",'2'!F21)</f>
        <v>290965</v>
      </c>
      <c r="E25" s="34">
        <f>IF('2'!E21="","",'2'!E21)</f>
        <v>276407</v>
      </c>
      <c r="F25" s="34">
        <f>IF('2'!H21="","",IF('2'!H21=0,'3'!AE25,'2'!H21+AE25))</f>
        <v>-14557.999999998199</v>
      </c>
      <c r="G25" s="195"/>
      <c r="H25" s="35">
        <f>IF(H24=$L$3,"",H24+1)</f>
        <v>18</v>
      </c>
      <c r="I25" s="36" t="str">
        <f t="shared" si="11"/>
        <v>Nordea</v>
      </c>
      <c r="J25" s="34">
        <f t="shared" si="12"/>
        <v>356840</v>
      </c>
      <c r="K25" s="37">
        <f t="shared" si="13"/>
        <v>2000</v>
      </c>
      <c r="L25" s="37">
        <f t="shared" si="14"/>
        <v>166407</v>
      </c>
      <c r="M25" s="37">
        <f t="shared" si="15"/>
        <v>164407.00000000501</v>
      </c>
      <c r="N25" s="37">
        <f t="shared" si="1"/>
        <v>3645966.0000001271</v>
      </c>
      <c r="O25" s="38">
        <f t="shared" si="16"/>
        <v>0.46633505212420134</v>
      </c>
      <c r="P25" s="38">
        <f t="shared" si="17"/>
        <v>5.6047528304001793E-3</v>
      </c>
      <c r="Q25" s="38">
        <f t="shared" si="18"/>
        <v>0.46073029929381515</v>
      </c>
      <c r="R25" s="38">
        <f t="shared" si="2"/>
        <v>1.3068048752949737</v>
      </c>
      <c r="T25" s="45" t="str">
        <f t="shared" si="24"/>
        <v/>
      </c>
      <c r="U25" s="176">
        <f t="shared" si="27"/>
        <v>0.27692307692307694</v>
      </c>
      <c r="V25" s="176">
        <f t="shared" si="28"/>
        <v>0.26153846153846155</v>
      </c>
      <c r="W25" s="39">
        <f t="shared" si="21"/>
        <v>0.27692307692307694</v>
      </c>
      <c r="X25" s="40">
        <f t="shared" si="4"/>
        <v>1</v>
      </c>
      <c r="Y25" s="41">
        <f t="shared" si="5"/>
        <v>34</v>
      </c>
      <c r="Z25" s="42" t="str">
        <f t="shared" si="6"/>
        <v>DSV</v>
      </c>
      <c r="AA25" s="43">
        <f t="shared" si="7"/>
        <v>456740</v>
      </c>
      <c r="AB25" s="43">
        <f t="shared" si="8"/>
        <v>-14557.999999996398</v>
      </c>
      <c r="AC25" s="44">
        <f t="shared" si="9"/>
        <v>290965</v>
      </c>
      <c r="AD25" s="44">
        <f t="shared" si="10"/>
        <v>276407</v>
      </c>
      <c r="AE25" s="45">
        <v>1.8E-9</v>
      </c>
      <c r="AF25" s="45">
        <f t="shared" si="29"/>
        <v>3.8302912022822753</v>
      </c>
      <c r="AG25" s="45">
        <f t="shared" si="30"/>
        <v>0.24610885004757432</v>
      </c>
    </row>
    <row r="26" spans="2:46" x14ac:dyDescent="0.55000000000000004">
      <c r="B26" s="33" t="str">
        <f>IF(F26="","",'2'!C22)</f>
        <v>FLSmidth</v>
      </c>
      <c r="C26" s="34">
        <f>IF('2'!D22="","",'2'!D22)</f>
        <v>1157930</v>
      </c>
      <c r="D26" s="34">
        <f>IF('2'!F22="","",'2'!F22)</f>
        <v>717234</v>
      </c>
      <c r="E26" s="34">
        <f>IF('2'!E22="","",'2'!E22)</f>
        <v>659008</v>
      </c>
      <c r="F26" s="34">
        <f>IF('2'!H22="","",IF('2'!H22=0,'3'!AE26,'2'!H22+AE26))</f>
        <v>-58225.999999998101</v>
      </c>
      <c r="G26" s="195"/>
      <c r="H26" s="35">
        <f t="shared" si="0"/>
        <v>19</v>
      </c>
      <c r="I26" s="36" t="str">
        <f t="shared" si="11"/>
        <v>Nordea</v>
      </c>
      <c r="J26" s="34">
        <f t="shared" si="12"/>
        <v>356840</v>
      </c>
      <c r="K26" s="37">
        <f t="shared" si="13"/>
        <v>2000</v>
      </c>
      <c r="L26" s="37">
        <f t="shared" si="14"/>
        <v>166407</v>
      </c>
      <c r="M26" s="37">
        <f t="shared" si="15"/>
        <v>164407.00000000262</v>
      </c>
      <c r="N26" s="37">
        <f t="shared" si="1"/>
        <v>3810373.0000001299</v>
      </c>
      <c r="O26" s="38">
        <f t="shared" si="16"/>
        <v>0.46633505212420134</v>
      </c>
      <c r="P26" s="38">
        <f t="shared" si="17"/>
        <v>5.6047528304001793E-3</v>
      </c>
      <c r="Q26" s="38">
        <f t="shared" si="18"/>
        <v>0.46073029929380849</v>
      </c>
      <c r="R26" s="38">
        <f t="shared" si="2"/>
        <v>1.3657324322531617</v>
      </c>
      <c r="T26" s="45" t="str">
        <f t="shared" si="24"/>
        <v/>
      </c>
      <c r="U26" s="176">
        <f t="shared" si="27"/>
        <v>0.29230769230769232</v>
      </c>
      <c r="V26" s="176">
        <f t="shared" si="28"/>
        <v>0.27692307692307694</v>
      </c>
      <c r="W26" s="39">
        <f t="shared" si="21"/>
        <v>0.29230769230769232</v>
      </c>
      <c r="X26" s="40">
        <f t="shared" si="4"/>
        <v>1</v>
      </c>
      <c r="Y26" s="41">
        <f t="shared" si="5"/>
        <v>59</v>
      </c>
      <c r="Z26" s="42" t="str">
        <f t="shared" si="6"/>
        <v>FLSmidth</v>
      </c>
      <c r="AA26" s="43">
        <f t="shared" si="7"/>
        <v>1157930</v>
      </c>
      <c r="AB26" s="43">
        <f t="shared" si="8"/>
        <v>-58225.999999996202</v>
      </c>
      <c r="AC26" s="44">
        <f t="shared" si="9"/>
        <v>717234</v>
      </c>
      <c r="AD26" s="44">
        <f t="shared" si="10"/>
        <v>659008</v>
      </c>
      <c r="AE26" s="45">
        <v>1.9000000000000001E-9</v>
      </c>
      <c r="AF26" s="45">
        <f t="shared" si="29"/>
        <v>3.8302912022822175</v>
      </c>
      <c r="AG26" s="45">
        <f t="shared" si="30"/>
        <v>0.24610885004759031</v>
      </c>
    </row>
    <row r="27" spans="2:46" x14ac:dyDescent="0.55000000000000004">
      <c r="B27" s="33" t="str">
        <f>IF(F27="","",'2'!C23)</f>
        <v xml:space="preserve">Lundbeck </v>
      </c>
      <c r="C27" s="34">
        <f>IF('2'!D23="","",'2'!D23)</f>
        <v>756840</v>
      </c>
      <c r="D27" s="34">
        <f>IF('2'!F23="","",'2'!F23)</f>
        <v>303995</v>
      </c>
      <c r="E27" s="34">
        <f>IF('2'!E23="","",'2'!E23)</f>
        <v>266105</v>
      </c>
      <c r="F27" s="34">
        <f>IF('2'!H23="","",IF('2'!H23=0,'3'!AE27,'2'!H23+AE27))</f>
        <v>-37889.999999997999</v>
      </c>
      <c r="G27" s="195"/>
      <c r="H27" s="35">
        <f t="shared" si="0"/>
        <v>20</v>
      </c>
      <c r="I27" s="36" t="str">
        <f t="shared" si="11"/>
        <v>Nordea</v>
      </c>
      <c r="J27" s="34">
        <f t="shared" si="12"/>
        <v>356840</v>
      </c>
      <c r="K27" s="37">
        <f t="shared" si="13"/>
        <v>2000</v>
      </c>
      <c r="L27" s="37">
        <f t="shared" si="14"/>
        <v>166407</v>
      </c>
      <c r="M27" s="37">
        <f t="shared" si="15"/>
        <v>164407.00000000239</v>
      </c>
      <c r="N27" s="37">
        <f t="shared" si="1"/>
        <v>3974780.0000001322</v>
      </c>
      <c r="O27" s="38">
        <f t="shared" si="16"/>
        <v>0.46633505212420134</v>
      </c>
      <c r="P27" s="38">
        <f t="shared" si="17"/>
        <v>5.6047528304001793E-3</v>
      </c>
      <c r="Q27" s="38">
        <f t="shared" si="18"/>
        <v>0.46073029929380782</v>
      </c>
      <c r="R27" s="38">
        <f t="shared" si="2"/>
        <v>1.4246599892113496</v>
      </c>
      <c r="T27" s="45" t="str">
        <f t="shared" si="24"/>
        <v/>
      </c>
      <c r="U27" s="176">
        <f t="shared" si="27"/>
        <v>0.30769230769230771</v>
      </c>
      <c r="V27" s="176">
        <f t="shared" si="28"/>
        <v>0.29230769230769232</v>
      </c>
      <c r="W27" s="39">
        <f t="shared" si="21"/>
        <v>0.30769230769230771</v>
      </c>
      <c r="X27" s="40">
        <f t="shared" si="4"/>
        <v>1</v>
      </c>
      <c r="Y27" s="41">
        <f t="shared" si="5"/>
        <v>54</v>
      </c>
      <c r="Z27" s="42" t="str">
        <f t="shared" si="6"/>
        <v xml:space="preserve">Lundbeck </v>
      </c>
      <c r="AA27" s="43">
        <f t="shared" si="7"/>
        <v>756840</v>
      </c>
      <c r="AB27" s="43">
        <f t="shared" si="8"/>
        <v>-37889.999999995998</v>
      </c>
      <c r="AC27" s="44">
        <f t="shared" si="9"/>
        <v>303995</v>
      </c>
      <c r="AD27" s="44">
        <f t="shared" si="10"/>
        <v>266105</v>
      </c>
      <c r="AE27" s="45">
        <v>2.0000000000000001E-9</v>
      </c>
      <c r="AF27" s="45">
        <f t="shared" si="29"/>
        <v>3.8302912022822175</v>
      </c>
      <c r="AG27" s="45">
        <f t="shared" si="30"/>
        <v>0.24610885004759031</v>
      </c>
    </row>
    <row r="28" spans="2:46" x14ac:dyDescent="0.55000000000000004">
      <c r="B28" s="33" t="str">
        <f>IF(F28="","",'2'!C24)</f>
        <v>Jyske Bank</v>
      </c>
      <c r="C28" s="34">
        <f>IF('2'!D24="","",'2'!D24)</f>
        <v>256740</v>
      </c>
      <c r="D28" s="34">
        <f>IF('2'!F24="","",'2'!F24)</f>
        <v>101236</v>
      </c>
      <c r="E28" s="34">
        <f>IF('2'!E24="","",'2'!E24)</f>
        <v>66307</v>
      </c>
      <c r="F28" s="34">
        <f>IF('2'!H24="","",IF('2'!H24=0,'3'!AE28,'2'!H24+AE28))</f>
        <v>-34928.999999997897</v>
      </c>
      <c r="G28" s="195"/>
      <c r="H28" s="35">
        <f t="shared" si="0"/>
        <v>21</v>
      </c>
      <c r="I28" s="36" t="str">
        <f t="shared" si="11"/>
        <v>Dansk Bank</v>
      </c>
      <c r="J28" s="34">
        <f t="shared" si="12"/>
        <v>1345010</v>
      </c>
      <c r="K28" s="37">
        <f t="shared" si="13"/>
        <v>303655</v>
      </c>
      <c r="L28" s="37">
        <f t="shared" si="14"/>
        <v>467110</v>
      </c>
      <c r="M28" s="37">
        <f t="shared" si="15"/>
        <v>163455.00000001118</v>
      </c>
      <c r="N28" s="37">
        <f t="shared" si="1"/>
        <v>4138235.0000001434</v>
      </c>
      <c r="O28" s="38">
        <f t="shared" si="16"/>
        <v>0.34729109820744825</v>
      </c>
      <c r="P28" s="38">
        <f t="shared" si="17"/>
        <v>0.22576412071285715</v>
      </c>
      <c r="Q28" s="38">
        <f t="shared" si="18"/>
        <v>0.12152697749459943</v>
      </c>
      <c r="R28" s="38">
        <f t="shared" si="2"/>
        <v>1.4832463256970292</v>
      </c>
      <c r="T28" s="45" t="str">
        <f t="shared" si="24"/>
        <v/>
      </c>
      <c r="U28" s="176">
        <f t="shared" si="27"/>
        <v>0.32307692307692309</v>
      </c>
      <c r="V28" s="176">
        <f t="shared" si="28"/>
        <v>0.30769230769230771</v>
      </c>
      <c r="W28" s="39">
        <f t="shared" si="21"/>
        <v>0.32307692307692309</v>
      </c>
      <c r="X28" s="40">
        <f t="shared" si="4"/>
        <v>1</v>
      </c>
      <c r="Y28" s="41">
        <f t="shared" si="5"/>
        <v>49</v>
      </c>
      <c r="Z28" s="42" t="str">
        <f t="shared" si="6"/>
        <v>Jyske Bank</v>
      </c>
      <c r="AA28" s="43">
        <f t="shared" si="7"/>
        <v>256740</v>
      </c>
      <c r="AB28" s="43">
        <f t="shared" si="8"/>
        <v>-34928.999999995794</v>
      </c>
      <c r="AC28" s="44">
        <f t="shared" si="9"/>
        <v>101236</v>
      </c>
      <c r="AD28" s="44">
        <f t="shared" si="10"/>
        <v>66307</v>
      </c>
      <c r="AE28" s="45">
        <v>2.1000000000000002E-9</v>
      </c>
      <c r="AF28" s="45">
        <f t="shared" si="29"/>
        <v>3.8081118715691717</v>
      </c>
      <c r="AG28" s="45">
        <f t="shared" si="30"/>
        <v>0.25293325949775824</v>
      </c>
    </row>
    <row r="29" spans="2:46" x14ac:dyDescent="0.55000000000000004">
      <c r="B29" s="33" t="str">
        <f>IF(F29="","",'2'!C25)</f>
        <v>Vestas</v>
      </c>
      <c r="C29" s="34">
        <f>IF('2'!D25="","",'2'!D25)</f>
        <v>156740</v>
      </c>
      <c r="D29" s="34">
        <f>IF('2'!F25="","",'2'!F25)</f>
        <v>58825</v>
      </c>
      <c r="E29" s="34">
        <f>IF('2'!E25="","",'2'!E25)</f>
        <v>36307</v>
      </c>
      <c r="F29" s="34">
        <f>IF('2'!H25="","",IF('2'!H25=0,'3'!AE29,'2'!H25+AE29))</f>
        <v>-22517.999999997799</v>
      </c>
      <c r="G29" s="195"/>
      <c r="H29" s="35">
        <f t="shared" si="0"/>
        <v>22</v>
      </c>
      <c r="I29" s="36" t="str">
        <f t="shared" si="11"/>
        <v>Dansk Bank</v>
      </c>
      <c r="J29" s="34">
        <f t="shared" si="12"/>
        <v>1345010</v>
      </c>
      <c r="K29" s="37">
        <f t="shared" si="13"/>
        <v>303655</v>
      </c>
      <c r="L29" s="37">
        <f t="shared" si="14"/>
        <v>467110</v>
      </c>
      <c r="M29" s="37">
        <f t="shared" si="15"/>
        <v>163455.00000000861</v>
      </c>
      <c r="N29" s="37">
        <f t="shared" si="1"/>
        <v>4301690.0000001518</v>
      </c>
      <c r="O29" s="38">
        <f t="shared" si="16"/>
        <v>0.34729109820744825</v>
      </c>
      <c r="P29" s="38">
        <f t="shared" si="17"/>
        <v>0.22576412071285715</v>
      </c>
      <c r="Q29" s="38">
        <f t="shared" si="18"/>
        <v>0.12152697749459752</v>
      </c>
      <c r="R29" s="38">
        <f t="shared" si="2"/>
        <v>1.5418326621827076</v>
      </c>
      <c r="T29" s="45" t="str">
        <f t="shared" si="24"/>
        <v/>
      </c>
      <c r="U29" s="176">
        <f t="shared" si="27"/>
        <v>0.33846153846153848</v>
      </c>
      <c r="V29" s="176">
        <f t="shared" si="28"/>
        <v>0.32307692307692309</v>
      </c>
      <c r="W29" s="39">
        <f t="shared" si="21"/>
        <v>0.33846153846153848</v>
      </c>
      <c r="X29" s="40">
        <f t="shared" si="4"/>
        <v>1</v>
      </c>
      <c r="Y29" s="41">
        <f t="shared" si="5"/>
        <v>43</v>
      </c>
      <c r="Z29" s="42" t="str">
        <f t="shared" si="6"/>
        <v>Vestas</v>
      </c>
      <c r="AA29" s="43">
        <f t="shared" si="7"/>
        <v>156740</v>
      </c>
      <c r="AB29" s="43">
        <f t="shared" si="8"/>
        <v>-22517.999999995598</v>
      </c>
      <c r="AC29" s="44">
        <f t="shared" si="9"/>
        <v>58825</v>
      </c>
      <c r="AD29" s="44">
        <f t="shared" si="10"/>
        <v>36307</v>
      </c>
      <c r="AE29" s="45">
        <v>2.1999999999999998E-9</v>
      </c>
      <c r="AF29" s="45">
        <f t="shared" si="29"/>
        <v>3.8081118715690998</v>
      </c>
      <c r="AG29" s="45">
        <f t="shared" si="30"/>
        <v>0.25293325949778156</v>
      </c>
    </row>
    <row r="30" spans="2:46" x14ac:dyDescent="0.55000000000000004">
      <c r="B30" s="33" t="str">
        <f>IF(F30="","",'2'!C26)</f>
        <v>Nordea</v>
      </c>
      <c r="C30" s="34">
        <f>IF('2'!D26="","",'2'!D26)</f>
        <v>356840</v>
      </c>
      <c r="D30" s="34">
        <f>IF('2'!F26="","",'2'!F26)</f>
        <v>370965</v>
      </c>
      <c r="E30" s="34">
        <f>IF('2'!E26="","",'2'!E26)</f>
        <v>166407</v>
      </c>
      <c r="F30" s="34">
        <f>IF('2'!H26="","",IF('2'!H26=0,'3'!AE30,'2'!H26+AE30))</f>
        <v>-204557.9999999977</v>
      </c>
      <c r="G30" s="195"/>
      <c r="H30" s="35">
        <f t="shared" si="0"/>
        <v>23</v>
      </c>
      <c r="I30" s="36" t="str">
        <f t="shared" si="11"/>
        <v>Dansk Bank</v>
      </c>
      <c r="J30" s="34">
        <f t="shared" si="12"/>
        <v>1345010</v>
      </c>
      <c r="K30" s="37">
        <f t="shared" si="13"/>
        <v>303655</v>
      </c>
      <c r="L30" s="37">
        <f t="shared" si="14"/>
        <v>467110</v>
      </c>
      <c r="M30" s="37">
        <f t="shared" si="15"/>
        <v>163455.000000006</v>
      </c>
      <c r="N30" s="37">
        <f t="shared" si="1"/>
        <v>4465145.0000001574</v>
      </c>
      <c r="O30" s="38">
        <f t="shared" si="16"/>
        <v>0.34729109820744825</v>
      </c>
      <c r="P30" s="38">
        <f t="shared" si="17"/>
        <v>0.22576412071285715</v>
      </c>
      <c r="Q30" s="38">
        <f t="shared" si="18"/>
        <v>0.12152697749459558</v>
      </c>
      <c r="R30" s="38">
        <f t="shared" si="2"/>
        <v>1.6004189986683852</v>
      </c>
      <c r="T30" s="45" t="str">
        <f t="shared" si="24"/>
        <v/>
      </c>
      <c r="U30" s="176">
        <f t="shared" si="27"/>
        <v>0.35384615384615387</v>
      </c>
      <c r="V30" s="176">
        <f t="shared" si="28"/>
        <v>0.33846153846153848</v>
      </c>
      <c r="W30" s="39">
        <f t="shared" si="21"/>
        <v>0.35384615384615387</v>
      </c>
      <c r="X30" s="40">
        <f t="shared" si="4"/>
        <v>1</v>
      </c>
      <c r="Y30" s="41">
        <f t="shared" si="5"/>
        <v>64</v>
      </c>
      <c r="Z30" s="42" t="str">
        <f t="shared" si="6"/>
        <v>Nordea</v>
      </c>
      <c r="AA30" s="43">
        <f t="shared" si="7"/>
        <v>356840</v>
      </c>
      <c r="AB30" s="43">
        <f t="shared" si="8"/>
        <v>-204557.9999999954</v>
      </c>
      <c r="AC30" s="44">
        <f t="shared" si="9"/>
        <v>370965</v>
      </c>
      <c r="AD30" s="44">
        <f t="shared" si="10"/>
        <v>166407</v>
      </c>
      <c r="AE30" s="45">
        <v>2.2999999999999999E-9</v>
      </c>
      <c r="AF30" s="45">
        <f t="shared" si="29"/>
        <v>3.8081118715690421</v>
      </c>
      <c r="AG30" s="45">
        <f t="shared" si="30"/>
        <v>0.2529332594978011</v>
      </c>
    </row>
    <row r="31" spans="2:46" x14ac:dyDescent="0.55000000000000004">
      <c r="B31" s="33" t="str">
        <f>IF(F31="","",'2'!C27)</f>
        <v>Vestas</v>
      </c>
      <c r="C31" s="34">
        <f>IF('2'!D27="","",'2'!D27)</f>
        <v>156740</v>
      </c>
      <c r="D31" s="34">
        <f>IF('2'!F27="","",'2'!F27)</f>
        <v>58825</v>
      </c>
      <c r="E31" s="34">
        <f>IF('2'!E27="","",'2'!E27)</f>
        <v>36307</v>
      </c>
      <c r="F31" s="34">
        <f>IF('2'!H27="","",IF('2'!H27=0,'3'!AE31,'2'!H27+AE31))</f>
        <v>-22517.999999997599</v>
      </c>
      <c r="G31" s="195"/>
      <c r="H31" s="35">
        <f t="shared" si="0"/>
        <v>24</v>
      </c>
      <c r="I31" s="36" t="str">
        <f t="shared" si="11"/>
        <v>Dansk Bank</v>
      </c>
      <c r="J31" s="34">
        <f t="shared" si="12"/>
        <v>1345010</v>
      </c>
      <c r="K31" s="37">
        <f t="shared" si="13"/>
        <v>303655</v>
      </c>
      <c r="L31" s="37">
        <f t="shared" si="14"/>
        <v>467110</v>
      </c>
      <c r="M31" s="37">
        <f t="shared" si="15"/>
        <v>163455.00000000338</v>
      </c>
      <c r="N31" s="37">
        <f t="shared" si="1"/>
        <v>4628600.0000001611</v>
      </c>
      <c r="O31" s="38">
        <f t="shared" si="16"/>
        <v>0.34729109820744825</v>
      </c>
      <c r="P31" s="38">
        <f t="shared" si="17"/>
        <v>0.22576412071285715</v>
      </c>
      <c r="Q31" s="38">
        <f t="shared" si="18"/>
        <v>0.12152697749459362</v>
      </c>
      <c r="R31" s="38">
        <f t="shared" si="2"/>
        <v>1.6590053351540621</v>
      </c>
      <c r="T31" s="45" t="str">
        <f t="shared" si="24"/>
        <v/>
      </c>
      <c r="U31" s="176">
        <f t="shared" si="27"/>
        <v>0.36923076923076925</v>
      </c>
      <c r="V31" s="176">
        <f t="shared" si="28"/>
        <v>0.35384615384615387</v>
      </c>
      <c r="W31" s="39">
        <f t="shared" si="21"/>
        <v>0.36923076923076925</v>
      </c>
      <c r="X31" s="40">
        <f t="shared" si="4"/>
        <v>1</v>
      </c>
      <c r="Y31" s="41">
        <f t="shared" si="5"/>
        <v>42</v>
      </c>
      <c r="Z31" s="42" t="str">
        <f t="shared" si="6"/>
        <v>Vestas</v>
      </c>
      <c r="AA31" s="43">
        <f t="shared" si="7"/>
        <v>156740</v>
      </c>
      <c r="AB31" s="43">
        <f t="shared" si="8"/>
        <v>-22517.999999995198</v>
      </c>
      <c r="AC31" s="44">
        <f t="shared" si="9"/>
        <v>58825</v>
      </c>
      <c r="AD31" s="44">
        <f t="shared" si="10"/>
        <v>36307</v>
      </c>
      <c r="AE31" s="45">
        <v>2.4E-9</v>
      </c>
      <c r="AF31" s="45">
        <f t="shared" si="29"/>
        <v>3.8081118715689986</v>
      </c>
      <c r="AG31" s="45">
        <f t="shared" si="30"/>
        <v>0.25293325949781642</v>
      </c>
    </row>
    <row r="32" spans="2:46" x14ac:dyDescent="0.55000000000000004">
      <c r="B32" s="33" t="str">
        <f>IF(F32="","",'2'!C28)</f>
        <v>Nordea</v>
      </c>
      <c r="C32" s="34">
        <f>IF('2'!D28="","",'2'!D28)</f>
        <v>356840</v>
      </c>
      <c r="D32" s="34">
        <f>IF('2'!F28="","",'2'!F28)</f>
        <v>2000</v>
      </c>
      <c r="E32" s="34">
        <f>IF('2'!E28="","",'2'!E28)</f>
        <v>166407</v>
      </c>
      <c r="F32" s="34">
        <f>IF('2'!H28="","",IF('2'!H28=0,'3'!AE32,'2'!H28+AE32))</f>
        <v>164407.0000000025</v>
      </c>
      <c r="G32" s="195"/>
      <c r="H32" s="35">
        <f t="shared" si="0"/>
        <v>25</v>
      </c>
      <c r="I32" s="36" t="str">
        <f t="shared" si="11"/>
        <v>Dansk Bank</v>
      </c>
      <c r="J32" s="34">
        <f t="shared" si="12"/>
        <v>1345010</v>
      </c>
      <c r="K32" s="37">
        <f t="shared" si="13"/>
        <v>303655</v>
      </c>
      <c r="L32" s="37">
        <f t="shared" si="14"/>
        <v>467110</v>
      </c>
      <c r="M32" s="37">
        <f t="shared" si="15"/>
        <v>163455.00000000081</v>
      </c>
      <c r="N32" s="37">
        <f t="shared" si="1"/>
        <v>4792055.0000001621</v>
      </c>
      <c r="O32" s="38">
        <f t="shared" si="16"/>
        <v>0.34729109820744825</v>
      </c>
      <c r="P32" s="38">
        <f t="shared" si="17"/>
        <v>0.22576412071285715</v>
      </c>
      <c r="Q32" s="38">
        <f t="shared" si="18"/>
        <v>0.12152697749459172</v>
      </c>
      <c r="R32" s="38">
        <f t="shared" si="2"/>
        <v>1.7175916716397379</v>
      </c>
      <c r="T32" s="45" t="str">
        <f t="shared" si="24"/>
        <v/>
      </c>
      <c r="U32" s="176">
        <f t="shared" si="27"/>
        <v>0.38461538461538464</v>
      </c>
      <c r="V32" s="176">
        <f t="shared" si="28"/>
        <v>0.36923076923076925</v>
      </c>
      <c r="W32" s="39">
        <f t="shared" si="21"/>
        <v>0.38461538461538464</v>
      </c>
      <c r="X32" s="40">
        <f t="shared" si="4"/>
        <v>1</v>
      </c>
      <c r="Y32" s="41">
        <f t="shared" si="5"/>
        <v>18</v>
      </c>
      <c r="Z32" s="42" t="str">
        <f t="shared" si="6"/>
        <v>Nordea</v>
      </c>
      <c r="AA32" s="43">
        <f t="shared" si="7"/>
        <v>356840</v>
      </c>
      <c r="AB32" s="43">
        <f t="shared" si="8"/>
        <v>164407.00000000501</v>
      </c>
      <c r="AC32" s="44">
        <f t="shared" si="9"/>
        <v>2000</v>
      </c>
      <c r="AD32" s="44">
        <f t="shared" si="10"/>
        <v>166407</v>
      </c>
      <c r="AE32" s="45">
        <v>2.5000000000000001E-9</v>
      </c>
      <c r="AF32" s="45">
        <f t="shared" si="29"/>
        <v>3.8081118715689266</v>
      </c>
      <c r="AG32" s="45">
        <f t="shared" si="30"/>
        <v>0.25293325949784307</v>
      </c>
      <c r="AI32" s="196"/>
      <c r="AJ32" s="196"/>
      <c r="AK32" s="196"/>
      <c r="AL32" s="196"/>
      <c r="AM32" s="196"/>
      <c r="AN32" s="196"/>
      <c r="AO32" s="196"/>
      <c r="AP32" s="196"/>
      <c r="AQ32" s="196"/>
      <c r="AR32" s="196"/>
      <c r="AS32" s="196"/>
      <c r="AT32" s="196"/>
    </row>
    <row r="33" spans="2:33" x14ac:dyDescent="0.55000000000000004">
      <c r="B33" s="33" t="str">
        <f>IF(F33="","",'2'!C29)</f>
        <v>Nordea</v>
      </c>
      <c r="C33" s="34">
        <f>IF('2'!D29="","",'2'!D29)</f>
        <v>356840</v>
      </c>
      <c r="D33" s="34">
        <f>IF('2'!F29="","",'2'!F29)</f>
        <v>2000</v>
      </c>
      <c r="E33" s="34">
        <f>IF('2'!E29="","",'2'!E29)</f>
        <v>166407</v>
      </c>
      <c r="F33" s="34">
        <f>IF('2'!H29="","",IF('2'!H29=0,'3'!AE33,'2'!H29+AE33))</f>
        <v>164407.00000000259</v>
      </c>
      <c r="G33" s="195"/>
      <c r="H33" s="35">
        <f t="shared" si="0"/>
        <v>26</v>
      </c>
      <c r="I33" s="36" t="str">
        <f t="shared" si="11"/>
        <v>Coloplast</v>
      </c>
      <c r="J33" s="34">
        <f t="shared" si="12"/>
        <v>829205</v>
      </c>
      <c r="K33" s="37">
        <f t="shared" si="13"/>
        <v>56500</v>
      </c>
      <c r="L33" s="37">
        <f t="shared" si="14"/>
        <v>51283</v>
      </c>
      <c r="M33" s="37">
        <f t="shared" si="15"/>
        <v>-5216.9999999890006</v>
      </c>
      <c r="N33" s="37">
        <f t="shared" si="1"/>
        <v>4786838.0000001732</v>
      </c>
      <c r="O33" s="38">
        <f t="shared" si="16"/>
        <v>6.1845985009738244E-2</v>
      </c>
      <c r="P33" s="38">
        <f t="shared" si="17"/>
        <v>6.813755343974047E-2</v>
      </c>
      <c r="Q33" s="38">
        <f t="shared" si="18"/>
        <v>-6.2915684299889663E-3</v>
      </c>
      <c r="R33" s="38">
        <f t="shared" si="2"/>
        <v>1.7157217691133844</v>
      </c>
      <c r="T33" s="45" t="str">
        <f t="shared" si="24"/>
        <v/>
      </c>
      <c r="U33" s="176">
        <f t="shared" si="27"/>
        <v>0.4</v>
      </c>
      <c r="V33" s="176">
        <f t="shared" si="28"/>
        <v>0.38461538461538464</v>
      </c>
      <c r="W33" s="39">
        <f t="shared" si="21"/>
        <v>0.4</v>
      </c>
      <c r="X33" s="40">
        <f t="shared" si="4"/>
        <v>1</v>
      </c>
      <c r="Y33" s="41">
        <f t="shared" si="5"/>
        <v>17</v>
      </c>
      <c r="Z33" s="42" t="str">
        <f t="shared" si="6"/>
        <v>Nordea</v>
      </c>
      <c r="AA33" s="43">
        <f t="shared" si="7"/>
        <v>356840</v>
      </c>
      <c r="AB33" s="43">
        <f t="shared" si="8"/>
        <v>164407.00000000518</v>
      </c>
      <c r="AC33" s="44">
        <f t="shared" si="9"/>
        <v>2000</v>
      </c>
      <c r="AD33" s="44">
        <f t="shared" si="10"/>
        <v>166407</v>
      </c>
      <c r="AE33" s="45">
        <v>2.6000000000000001E-9</v>
      </c>
      <c r="AF33" s="45">
        <f t="shared" si="29"/>
        <v>-0.1215436642129808</v>
      </c>
      <c r="AG33" s="45">
        <f t="shared" si="30"/>
        <v>1.7643392347985767</v>
      </c>
    </row>
    <row r="34" spans="2:33" x14ac:dyDescent="0.55000000000000004">
      <c r="B34" s="33" t="str">
        <f>IF(F34="","",'2'!C30)</f>
        <v>Mærsk</v>
      </c>
      <c r="C34" s="34">
        <f>IF('2'!D30="","",'2'!D30)</f>
        <v>689612</v>
      </c>
      <c r="D34" s="34">
        <f>IF('2'!F30="","",'2'!F30)</f>
        <v>195322</v>
      </c>
      <c r="E34" s="34">
        <f>IF('2'!E30="","",'2'!E30)</f>
        <v>428497</v>
      </c>
      <c r="F34" s="34">
        <f>IF('2'!H30="","",IF('2'!H30=0,'3'!AE34,'2'!H30+AE34))</f>
        <v>233175.00000000271</v>
      </c>
      <c r="G34" s="195"/>
      <c r="H34" s="35">
        <f t="shared" si="0"/>
        <v>27</v>
      </c>
      <c r="I34" s="36" t="str">
        <f t="shared" si="11"/>
        <v>Coloplast</v>
      </c>
      <c r="J34" s="34">
        <f t="shared" si="12"/>
        <v>829205</v>
      </c>
      <c r="K34" s="37">
        <f t="shared" si="13"/>
        <v>56500</v>
      </c>
      <c r="L34" s="37">
        <f t="shared" si="14"/>
        <v>51283</v>
      </c>
      <c r="M34" s="37">
        <f t="shared" si="15"/>
        <v>-5216.9999999915999</v>
      </c>
      <c r="N34" s="37">
        <f t="shared" si="1"/>
        <v>4781621.0000001816</v>
      </c>
      <c r="O34" s="38">
        <f t="shared" si="16"/>
        <v>6.1845985009738244E-2</v>
      </c>
      <c r="P34" s="38">
        <f t="shared" si="17"/>
        <v>6.813755343974047E-2</v>
      </c>
      <c r="Q34" s="38">
        <f t="shared" si="18"/>
        <v>-6.2915684299921009E-3</v>
      </c>
      <c r="R34" s="38">
        <f t="shared" si="2"/>
        <v>1.7138518665870299</v>
      </c>
      <c r="T34" s="45" t="str">
        <f t="shared" si="24"/>
        <v/>
      </c>
      <c r="U34" s="176">
        <f t="shared" si="27"/>
        <v>0.41538461538461541</v>
      </c>
      <c r="V34" s="176">
        <f t="shared" si="28"/>
        <v>0.4</v>
      </c>
      <c r="W34" s="39">
        <f t="shared" si="21"/>
        <v>0.41538461538461541</v>
      </c>
      <c r="X34" s="40">
        <f t="shared" si="4"/>
        <v>1</v>
      </c>
      <c r="Y34" s="41">
        <f t="shared" si="5"/>
        <v>3</v>
      </c>
      <c r="Z34" s="42" t="str">
        <f t="shared" si="6"/>
        <v>Mærsk</v>
      </c>
      <c r="AA34" s="43">
        <f t="shared" si="7"/>
        <v>689612</v>
      </c>
      <c r="AB34" s="43">
        <f t="shared" si="8"/>
        <v>233175.00000000541</v>
      </c>
      <c r="AC34" s="44">
        <f t="shared" si="9"/>
        <v>195322</v>
      </c>
      <c r="AD34" s="44">
        <f t="shared" si="10"/>
        <v>428497</v>
      </c>
      <c r="AE34" s="45">
        <v>2.7000000000000002E-9</v>
      </c>
      <c r="AF34" s="45">
        <f t="shared" si="29"/>
        <v>-0.12154366421303853</v>
      </c>
      <c r="AG34" s="45">
        <f t="shared" si="30"/>
        <v>1.7643392347985998</v>
      </c>
    </row>
    <row r="35" spans="2:33" x14ac:dyDescent="0.55000000000000004">
      <c r="B35" s="33" t="str">
        <f>IF(F35="","",'2'!C31)</f>
        <v>Carlsberg</v>
      </c>
      <c r="C35" s="34">
        <f>IF('2'!D31="","",'2'!D31)</f>
        <v>876200</v>
      </c>
      <c r="D35" s="34">
        <f>IF('2'!F31="","",'2'!F31)</f>
        <v>141111</v>
      </c>
      <c r="E35" s="34">
        <f>IF('2'!E31="","",'2'!E31)</f>
        <v>374078</v>
      </c>
      <c r="F35" s="34">
        <f>IF('2'!H31="","",IF('2'!H31=0,'3'!AE35,'2'!H31+AE35))</f>
        <v>232967.00000000279</v>
      </c>
      <c r="G35" s="195"/>
      <c r="H35" s="35">
        <f t="shared" si="0"/>
        <v>28</v>
      </c>
      <c r="I35" s="36" t="str">
        <f t="shared" si="11"/>
        <v>Coloplast</v>
      </c>
      <c r="J35" s="34">
        <f t="shared" si="12"/>
        <v>829205</v>
      </c>
      <c r="K35" s="37">
        <f t="shared" si="13"/>
        <v>56500</v>
      </c>
      <c r="L35" s="37">
        <f t="shared" si="14"/>
        <v>51283</v>
      </c>
      <c r="M35" s="37">
        <f t="shared" si="15"/>
        <v>-5216.9999999941992</v>
      </c>
      <c r="N35" s="37">
        <f t="shared" si="1"/>
        <v>4776404.0000001872</v>
      </c>
      <c r="O35" s="38">
        <f t="shared" si="16"/>
        <v>6.1845985009738244E-2</v>
      </c>
      <c r="P35" s="38">
        <f t="shared" si="17"/>
        <v>6.813755343974047E-2</v>
      </c>
      <c r="Q35" s="38">
        <f t="shared" si="18"/>
        <v>-6.2915684299952356E-3</v>
      </c>
      <c r="R35" s="38">
        <f t="shared" si="2"/>
        <v>1.7119819640606744</v>
      </c>
      <c r="T35" s="45" t="str">
        <f t="shared" si="24"/>
        <v/>
      </c>
      <c r="U35" s="176">
        <f t="shared" si="27"/>
        <v>0.43076923076923079</v>
      </c>
      <c r="V35" s="176">
        <f t="shared" si="28"/>
        <v>0.41538461538461541</v>
      </c>
      <c r="W35" s="39">
        <f t="shared" si="21"/>
        <v>0.43076923076923079</v>
      </c>
      <c r="X35" s="40">
        <f t="shared" si="4"/>
        <v>1</v>
      </c>
      <c r="Y35" s="41">
        <f t="shared" si="5"/>
        <v>8</v>
      </c>
      <c r="Z35" s="42" t="str">
        <f t="shared" si="6"/>
        <v>Carlsberg</v>
      </c>
      <c r="AA35" s="43">
        <f t="shared" si="7"/>
        <v>876200</v>
      </c>
      <c r="AB35" s="43">
        <f t="shared" si="8"/>
        <v>232967.00000000559</v>
      </c>
      <c r="AC35" s="44">
        <f t="shared" si="9"/>
        <v>141111</v>
      </c>
      <c r="AD35" s="44">
        <f t="shared" si="10"/>
        <v>374078</v>
      </c>
      <c r="AE35" s="45">
        <v>2.7999999999999998E-9</v>
      </c>
      <c r="AF35" s="45">
        <f t="shared" si="29"/>
        <v>-0.12154366421311069</v>
      </c>
      <c r="AG35" s="45">
        <f t="shared" si="30"/>
        <v>1.7643392347986298</v>
      </c>
    </row>
    <row r="36" spans="2:33" x14ac:dyDescent="0.55000000000000004">
      <c r="B36" s="33" t="str">
        <f>IF(F36="","",'2'!C32)</f>
        <v>Coloplast</v>
      </c>
      <c r="C36" s="34">
        <f>IF('2'!D32="","",'2'!D32)</f>
        <v>829205</v>
      </c>
      <c r="D36" s="34">
        <f>IF('2'!F32="","",'2'!F32)</f>
        <v>56500</v>
      </c>
      <c r="E36" s="34">
        <f>IF('2'!E32="","",'2'!E32)</f>
        <v>51283</v>
      </c>
      <c r="F36" s="34">
        <f>IF('2'!H32="","",IF('2'!H32=0,'3'!AE36,'2'!H32+AE36))</f>
        <v>-5216.9999999970996</v>
      </c>
      <c r="G36" s="195"/>
      <c r="H36" s="35">
        <f t="shared" si="0"/>
        <v>29</v>
      </c>
      <c r="I36" s="36" t="str">
        <f t="shared" si="11"/>
        <v>Coloplast</v>
      </c>
      <c r="J36" s="34">
        <f t="shared" si="12"/>
        <v>829205</v>
      </c>
      <c r="K36" s="37">
        <f t="shared" si="13"/>
        <v>56500</v>
      </c>
      <c r="L36" s="37">
        <f t="shared" si="14"/>
        <v>51283</v>
      </c>
      <c r="M36" s="37">
        <f t="shared" si="15"/>
        <v>-5216.9999999968004</v>
      </c>
      <c r="N36" s="37">
        <f t="shared" si="1"/>
        <v>4771187.00000019</v>
      </c>
      <c r="O36" s="38">
        <f t="shared" si="16"/>
        <v>6.1845985009738244E-2</v>
      </c>
      <c r="P36" s="38">
        <f t="shared" si="17"/>
        <v>6.813755343974047E-2</v>
      </c>
      <c r="Q36" s="38">
        <f t="shared" si="18"/>
        <v>-6.2915684299983728E-3</v>
      </c>
      <c r="R36" s="38">
        <f t="shared" si="2"/>
        <v>1.7101120615343177</v>
      </c>
      <c r="T36" s="45" t="str">
        <f t="shared" si="24"/>
        <v/>
      </c>
      <c r="U36" s="176">
        <f t="shared" si="27"/>
        <v>0.44615384615384618</v>
      </c>
      <c r="V36" s="176">
        <f t="shared" si="28"/>
        <v>0.43076923076923079</v>
      </c>
      <c r="W36" s="39">
        <f t="shared" si="21"/>
        <v>0.44615384615384618</v>
      </c>
      <c r="X36" s="40">
        <f t="shared" si="4"/>
        <v>1</v>
      </c>
      <c r="Y36" s="41">
        <f t="shared" si="5"/>
        <v>28</v>
      </c>
      <c r="Z36" s="42" t="str">
        <f t="shared" si="6"/>
        <v>Coloplast</v>
      </c>
      <c r="AA36" s="43">
        <f t="shared" si="7"/>
        <v>829205</v>
      </c>
      <c r="AB36" s="43">
        <f t="shared" si="8"/>
        <v>-5216.9999999941992</v>
      </c>
      <c r="AC36" s="44">
        <f t="shared" si="9"/>
        <v>56500</v>
      </c>
      <c r="AD36" s="44">
        <f t="shared" si="10"/>
        <v>51283</v>
      </c>
      <c r="AE36" s="45">
        <v>2.8999999999999999E-9</v>
      </c>
      <c r="AF36" s="45">
        <f t="shared" si="29"/>
        <v>-0.12154366421318286</v>
      </c>
      <c r="AG36" s="45">
        <f t="shared" si="30"/>
        <v>1.7643392347986608</v>
      </c>
    </row>
    <row r="37" spans="2:33" x14ac:dyDescent="0.55000000000000004">
      <c r="B37" s="33" t="str">
        <f>IF(F37="","",'2'!C33)</f>
        <v>Dansk Bank</v>
      </c>
      <c r="C37" s="34">
        <f>IF('2'!D33="","",'2'!D33)</f>
        <v>1345010</v>
      </c>
      <c r="D37" s="34">
        <f>IF('2'!F33="","",'2'!F33)</f>
        <v>303655</v>
      </c>
      <c r="E37" s="34">
        <f>IF('2'!E33="","",'2'!E33)</f>
        <v>467110</v>
      </c>
      <c r="F37" s="34">
        <f>IF('2'!H33="","",IF('2'!H33=0,'3'!AE37,'2'!H33+AE37))</f>
        <v>163455.000000003</v>
      </c>
      <c r="G37" s="195"/>
      <c r="H37" s="35">
        <f t="shared" si="0"/>
        <v>30</v>
      </c>
      <c r="I37" s="36" t="str">
        <f t="shared" si="11"/>
        <v>Coloplast</v>
      </c>
      <c r="J37" s="34">
        <f t="shared" si="12"/>
        <v>829205</v>
      </c>
      <c r="K37" s="37">
        <f t="shared" si="13"/>
        <v>56500</v>
      </c>
      <c r="L37" s="37">
        <f t="shared" si="14"/>
        <v>51283</v>
      </c>
      <c r="M37" s="37">
        <f t="shared" si="15"/>
        <v>-5216.9999999993997</v>
      </c>
      <c r="N37" s="37">
        <f t="shared" si="1"/>
        <v>4765970.0000001909</v>
      </c>
      <c r="O37" s="38">
        <f t="shared" si="16"/>
        <v>6.1845985009738244E-2</v>
      </c>
      <c r="P37" s="38">
        <f t="shared" si="17"/>
        <v>6.813755343974047E-2</v>
      </c>
      <c r="Q37" s="38">
        <f t="shared" si="18"/>
        <v>-6.2915684300015075E-3</v>
      </c>
      <c r="R37" s="38">
        <f t="shared" si="2"/>
        <v>1.7082421590079606</v>
      </c>
      <c r="T37" s="45" t="str">
        <f t="shared" si="24"/>
        <v/>
      </c>
      <c r="U37" s="176">
        <f t="shared" si="27"/>
        <v>0.46153846153846156</v>
      </c>
      <c r="V37" s="176">
        <f t="shared" si="28"/>
        <v>0.44615384615384618</v>
      </c>
      <c r="W37" s="39">
        <f t="shared" si="21"/>
        <v>0.46153846153846156</v>
      </c>
      <c r="X37" s="40">
        <f t="shared" si="4"/>
        <v>1</v>
      </c>
      <c r="Y37" s="41">
        <f t="shared" si="5"/>
        <v>23</v>
      </c>
      <c r="Z37" s="42" t="str">
        <f t="shared" si="6"/>
        <v>Dansk Bank</v>
      </c>
      <c r="AA37" s="43">
        <f t="shared" si="7"/>
        <v>1345010</v>
      </c>
      <c r="AB37" s="43">
        <f t="shared" si="8"/>
        <v>163455.000000006</v>
      </c>
      <c r="AC37" s="44">
        <f t="shared" si="9"/>
        <v>303655</v>
      </c>
      <c r="AD37" s="44">
        <f t="shared" si="10"/>
        <v>467110</v>
      </c>
      <c r="AE37" s="45">
        <v>3E-9</v>
      </c>
      <c r="AF37" s="45">
        <f t="shared" si="29"/>
        <v>-0.12154366421321172</v>
      </c>
      <c r="AG37" s="45">
        <f t="shared" si="30"/>
        <v>1.7643392347986737</v>
      </c>
    </row>
    <row r="38" spans="2:33" x14ac:dyDescent="0.55000000000000004">
      <c r="B38" s="33" t="str">
        <f>IF(F38="","",'2'!C34)</f>
        <v>DSV</v>
      </c>
      <c r="C38" s="34">
        <f>IF('2'!D34="","",'2'!D34)</f>
        <v>456740</v>
      </c>
      <c r="D38" s="34">
        <f>IF('2'!F34="","",'2'!F34)</f>
        <v>290965</v>
      </c>
      <c r="E38" s="34">
        <f>IF('2'!E34="","",'2'!E34)</f>
        <v>276407</v>
      </c>
      <c r="F38" s="34">
        <f>IF('2'!H34="","",IF('2'!H34=0,'3'!AE38,'2'!H34+AE38))</f>
        <v>-14557.9999999969</v>
      </c>
      <c r="G38" s="195"/>
      <c r="H38" s="35">
        <f t="shared" si="0"/>
        <v>31</v>
      </c>
      <c r="I38" s="36" t="str">
        <f t="shared" si="11"/>
        <v>DSV</v>
      </c>
      <c r="J38" s="34">
        <f t="shared" si="12"/>
        <v>456740</v>
      </c>
      <c r="K38" s="37">
        <f t="shared" si="13"/>
        <v>290965</v>
      </c>
      <c r="L38" s="37">
        <f t="shared" si="14"/>
        <v>276407</v>
      </c>
      <c r="M38" s="37">
        <f t="shared" si="15"/>
        <v>-14557.999999988599</v>
      </c>
      <c r="N38" s="37">
        <f t="shared" si="1"/>
        <v>4751412.0000002021</v>
      </c>
      <c r="O38" s="38">
        <f t="shared" si="16"/>
        <v>0.60517362175417089</v>
      </c>
      <c r="P38" s="38">
        <f t="shared" si="17"/>
        <v>0.63704733546437797</v>
      </c>
      <c r="Q38" s="38">
        <f t="shared" si="18"/>
        <v>-3.1873713710182154E-2</v>
      </c>
      <c r="R38" s="38">
        <f t="shared" si="2"/>
        <v>1.7030242098075212</v>
      </c>
      <c r="T38" s="45" t="str">
        <f t="shared" si="24"/>
        <v/>
      </c>
      <c r="U38" s="176">
        <f t="shared" si="27"/>
        <v>0.47692307692307695</v>
      </c>
      <c r="V38" s="176">
        <f t="shared" si="28"/>
        <v>0.46153846153846156</v>
      </c>
      <c r="W38" s="39">
        <f t="shared" si="21"/>
        <v>0.47692307692307695</v>
      </c>
      <c r="X38" s="40">
        <f t="shared" si="4"/>
        <v>1</v>
      </c>
      <c r="Y38" s="41">
        <f t="shared" si="5"/>
        <v>33</v>
      </c>
      <c r="Z38" s="42" t="str">
        <f t="shared" si="6"/>
        <v>DSV</v>
      </c>
      <c r="AA38" s="43">
        <f t="shared" si="7"/>
        <v>456740</v>
      </c>
      <c r="AB38" s="43">
        <f t="shared" si="8"/>
        <v>-14557.999999993801</v>
      </c>
      <c r="AC38" s="44">
        <f t="shared" si="9"/>
        <v>290965</v>
      </c>
      <c r="AD38" s="44">
        <f t="shared" si="10"/>
        <v>276407</v>
      </c>
      <c r="AE38" s="45">
        <v>3.1E-9</v>
      </c>
      <c r="AF38" s="45">
        <f t="shared" si="29"/>
        <v>-0.33916669802856014</v>
      </c>
      <c r="AG38" s="45">
        <f t="shared" si="30"/>
        <v>1.8647806350211422</v>
      </c>
    </row>
    <row r="39" spans="2:33" x14ac:dyDescent="0.55000000000000004">
      <c r="B39" s="33" t="str">
        <f>IF(F39="","",'2'!C35)</f>
        <v>FLSmidth</v>
      </c>
      <c r="C39" s="34">
        <f>IF('2'!D35="","",'2'!D35)</f>
        <v>1157930</v>
      </c>
      <c r="D39" s="34">
        <f>IF('2'!F35="","",'2'!F35)</f>
        <v>717234</v>
      </c>
      <c r="E39" s="34">
        <f>IF('2'!E35="","",'2'!E35)</f>
        <v>659008</v>
      </c>
      <c r="F39" s="34">
        <f>IF('2'!H35="","",IF('2'!H35=0,'3'!AE39,'2'!H35+AE39))</f>
        <v>-58225.999999996799</v>
      </c>
      <c r="G39" s="195"/>
      <c r="H39" s="35">
        <f t="shared" si="0"/>
        <v>32</v>
      </c>
      <c r="I39" s="36" t="str">
        <f t="shared" si="11"/>
        <v>DSV</v>
      </c>
      <c r="J39" s="34">
        <f t="shared" si="12"/>
        <v>456740</v>
      </c>
      <c r="K39" s="37">
        <f t="shared" si="13"/>
        <v>290965</v>
      </c>
      <c r="L39" s="37">
        <f t="shared" si="14"/>
        <v>276407</v>
      </c>
      <c r="M39" s="37">
        <f t="shared" si="15"/>
        <v>-14557.9999999912</v>
      </c>
      <c r="N39" s="37">
        <f t="shared" si="1"/>
        <v>4736854.0000002105</v>
      </c>
      <c r="O39" s="38">
        <f t="shared" si="16"/>
        <v>0.60517362175417089</v>
      </c>
      <c r="P39" s="38">
        <f t="shared" si="17"/>
        <v>0.63704733546437797</v>
      </c>
      <c r="Q39" s="38">
        <f t="shared" si="18"/>
        <v>-3.1873713710187851E-2</v>
      </c>
      <c r="R39" s="38">
        <f t="shared" si="2"/>
        <v>1.697806260607081</v>
      </c>
      <c r="T39" s="45" t="str">
        <f t="shared" si="24"/>
        <v/>
      </c>
      <c r="U39" s="176">
        <f t="shared" si="27"/>
        <v>0.49230769230769234</v>
      </c>
      <c r="V39" s="176">
        <f t="shared" si="28"/>
        <v>0.47692307692307695</v>
      </c>
      <c r="W39" s="39">
        <f t="shared" si="21"/>
        <v>0.49230769230769234</v>
      </c>
      <c r="X39" s="40">
        <f t="shared" si="4"/>
        <v>1</v>
      </c>
      <c r="Y39" s="41">
        <f t="shared" si="5"/>
        <v>58</v>
      </c>
      <c r="Z39" s="42" t="str">
        <f t="shared" si="6"/>
        <v>FLSmidth</v>
      </c>
      <c r="AA39" s="43">
        <f t="shared" si="7"/>
        <v>1157930</v>
      </c>
      <c r="AB39" s="43">
        <f t="shared" si="8"/>
        <v>-58225.999999993597</v>
      </c>
      <c r="AC39" s="44">
        <f t="shared" si="9"/>
        <v>717234</v>
      </c>
      <c r="AD39" s="44">
        <f t="shared" si="10"/>
        <v>659008</v>
      </c>
      <c r="AE39" s="45">
        <v>3.2000000000000001E-9</v>
      </c>
      <c r="AF39" s="45">
        <f t="shared" si="29"/>
        <v>-0.33916669802861787</v>
      </c>
      <c r="AG39" s="45">
        <f t="shared" si="30"/>
        <v>1.8647806350211698</v>
      </c>
    </row>
    <row r="40" spans="2:33" x14ac:dyDescent="0.55000000000000004">
      <c r="B40" s="33" t="str">
        <f>IF(F40="","",'2'!C36)</f>
        <v xml:space="preserve">Lundbeck </v>
      </c>
      <c r="C40" s="34">
        <f>IF('2'!D36="","",'2'!D36)</f>
        <v>756840</v>
      </c>
      <c r="D40" s="34">
        <f>IF('2'!F36="","",'2'!F36)</f>
        <v>303995</v>
      </c>
      <c r="E40" s="34">
        <f>IF('2'!E36="","",'2'!E36)</f>
        <v>266105</v>
      </c>
      <c r="F40" s="34">
        <f>IF('2'!H36="","",IF('2'!H36=0,'3'!AE40,'2'!H36+AE40))</f>
        <v>-37889.999999996697</v>
      </c>
      <c r="G40" s="195"/>
      <c r="H40" s="35">
        <f t="shared" si="0"/>
        <v>33</v>
      </c>
      <c r="I40" s="36" t="str">
        <f t="shared" si="11"/>
        <v>DSV</v>
      </c>
      <c r="J40" s="34">
        <f t="shared" si="12"/>
        <v>456740</v>
      </c>
      <c r="K40" s="37">
        <f t="shared" si="13"/>
        <v>290965</v>
      </c>
      <c r="L40" s="37">
        <f t="shared" si="14"/>
        <v>276407</v>
      </c>
      <c r="M40" s="37">
        <f t="shared" si="15"/>
        <v>-14557.999999993801</v>
      </c>
      <c r="N40" s="37">
        <f t="shared" ref="N40:N71" si="31">IF(W40&gt;100%,N39,N39+M40)</f>
        <v>4722296.000000217</v>
      </c>
      <c r="O40" s="38">
        <f t="shared" si="16"/>
        <v>0.60517362175417089</v>
      </c>
      <c r="P40" s="38">
        <f t="shared" si="17"/>
        <v>0.63704733546437797</v>
      </c>
      <c r="Q40" s="38">
        <f t="shared" si="18"/>
        <v>-3.1873713710193548E-2</v>
      </c>
      <c r="R40" s="38">
        <f t="shared" ref="R40:R71" si="32">IF(W40&gt;100%,R39,N40/$N$3)</f>
        <v>1.69258831140664</v>
      </c>
      <c r="T40" s="45" t="str">
        <f t="shared" si="24"/>
        <v/>
      </c>
      <c r="U40" s="176">
        <f t="shared" si="27"/>
        <v>0.50769230769230766</v>
      </c>
      <c r="V40" s="176">
        <f t="shared" si="28"/>
        <v>0.49230769230769234</v>
      </c>
      <c r="W40" s="39">
        <f t="shared" si="21"/>
        <v>0.50769230769230766</v>
      </c>
      <c r="X40" s="40">
        <f t="shared" si="4"/>
        <v>1</v>
      </c>
      <c r="Y40" s="41">
        <f t="shared" ref="Y40:Y71" si="33">IF(AB40="","",RANK(AB40,$AB$8:$AB$109,0))</f>
        <v>53</v>
      </c>
      <c r="Z40" s="42" t="str">
        <f t="shared" ref="Z40:Z71" si="34">IF(B40="","",B40)</f>
        <v xml:space="preserve">Lundbeck </v>
      </c>
      <c r="AA40" s="43">
        <f t="shared" ref="AA40:AA71" si="35">IF(C40="","",C40)</f>
        <v>756840</v>
      </c>
      <c r="AB40" s="43">
        <f t="shared" ref="AB40:AB71" si="36">IF(F40="","",F40+AE40)</f>
        <v>-37889.999999993393</v>
      </c>
      <c r="AC40" s="44">
        <f t="shared" ref="AC40:AC71" si="37">IF(F40="","",D40)</f>
        <v>303995</v>
      </c>
      <c r="AD40" s="44">
        <f t="shared" ref="AD40:AD71" si="38">IF(F40="","",E40)</f>
        <v>266105</v>
      </c>
      <c r="AE40" s="45">
        <v>3.3000000000000002E-9</v>
      </c>
      <c r="AF40" s="45">
        <f t="shared" si="29"/>
        <v>-0.33916669802866239</v>
      </c>
      <c r="AG40" s="45">
        <f t="shared" si="30"/>
        <v>1.8647806350211917</v>
      </c>
    </row>
    <row r="41" spans="2:33" x14ac:dyDescent="0.55000000000000004">
      <c r="B41" s="33" t="str">
        <f>IF(F41="","",'2'!C37)</f>
        <v>Jyske Bank</v>
      </c>
      <c r="C41" s="34">
        <f>IF('2'!D37="","",'2'!D37)</f>
        <v>256740</v>
      </c>
      <c r="D41" s="34">
        <f>IF('2'!F37="","",'2'!F37)</f>
        <v>101236</v>
      </c>
      <c r="E41" s="34">
        <f>IF('2'!E37="","",'2'!E37)</f>
        <v>66307</v>
      </c>
      <c r="F41" s="34">
        <f>IF('2'!H37="","",IF('2'!H37=0,'3'!AE41,'2'!H37+AE41))</f>
        <v>-34928.999999996602</v>
      </c>
      <c r="G41" s="195"/>
      <c r="H41" s="35">
        <f t="shared" si="0"/>
        <v>34</v>
      </c>
      <c r="I41" s="36" t="str">
        <f t="shared" si="11"/>
        <v>DSV</v>
      </c>
      <c r="J41" s="34">
        <f t="shared" si="12"/>
        <v>456740</v>
      </c>
      <c r="K41" s="37">
        <f t="shared" si="13"/>
        <v>290965</v>
      </c>
      <c r="L41" s="37">
        <f t="shared" si="14"/>
        <v>276407</v>
      </c>
      <c r="M41" s="37">
        <f t="shared" si="15"/>
        <v>-14557.999999996398</v>
      </c>
      <c r="N41" s="37">
        <f t="shared" si="31"/>
        <v>4707738.0000002207</v>
      </c>
      <c r="O41" s="38">
        <f t="shared" si="16"/>
        <v>0.60517362175417089</v>
      </c>
      <c r="P41" s="38">
        <f t="shared" si="17"/>
        <v>0.63704733546437797</v>
      </c>
      <c r="Q41" s="38">
        <f t="shared" si="18"/>
        <v>-3.1873713710199238E-2</v>
      </c>
      <c r="R41" s="38">
        <f t="shared" si="32"/>
        <v>1.687370362206198</v>
      </c>
      <c r="T41" s="45" t="str">
        <f t="shared" si="24"/>
        <v/>
      </c>
      <c r="U41" s="176">
        <f t="shared" si="27"/>
        <v>0.52307692307692311</v>
      </c>
      <c r="V41" s="176">
        <f t="shared" si="28"/>
        <v>0.50769230769230766</v>
      </c>
      <c r="W41" s="39">
        <f t="shared" si="21"/>
        <v>0.52307692307692311</v>
      </c>
      <c r="X41" s="40">
        <f t="shared" si="4"/>
        <v>1</v>
      </c>
      <c r="Y41" s="41">
        <f t="shared" si="33"/>
        <v>48</v>
      </c>
      <c r="Z41" s="42" t="str">
        <f t="shared" si="34"/>
        <v>Jyske Bank</v>
      </c>
      <c r="AA41" s="43">
        <f t="shared" si="35"/>
        <v>256740</v>
      </c>
      <c r="AB41" s="43">
        <f t="shared" si="36"/>
        <v>-34928.999999993204</v>
      </c>
      <c r="AC41" s="44">
        <f t="shared" si="37"/>
        <v>101236</v>
      </c>
      <c r="AD41" s="44">
        <f t="shared" si="38"/>
        <v>66307</v>
      </c>
      <c r="AE41" s="45">
        <v>3.3999999999999998E-9</v>
      </c>
      <c r="AF41" s="45">
        <f t="shared" si="29"/>
        <v>-0.33916669802873212</v>
      </c>
      <c r="AG41" s="45">
        <f t="shared" si="30"/>
        <v>1.864780635021227</v>
      </c>
    </row>
    <row r="42" spans="2:33" x14ac:dyDescent="0.55000000000000004">
      <c r="B42" s="33" t="str">
        <f>IF(F42="","",'2'!C38)</f>
        <v>Vestas</v>
      </c>
      <c r="C42" s="34">
        <f>IF('2'!D38="","",'2'!D38)</f>
        <v>156740</v>
      </c>
      <c r="D42" s="34">
        <f>IF('2'!F38="","",'2'!F38)</f>
        <v>58825</v>
      </c>
      <c r="E42" s="34">
        <f>IF('2'!E38="","",'2'!E38)</f>
        <v>36307</v>
      </c>
      <c r="F42" s="34">
        <f>IF('2'!H38="","",IF('2'!H38=0,'3'!AE42,'2'!H38+AE42))</f>
        <v>-22517.9999999965</v>
      </c>
      <c r="G42" s="195"/>
      <c r="H42" s="35">
        <f t="shared" si="0"/>
        <v>35</v>
      </c>
      <c r="I42" s="36" t="str">
        <f t="shared" si="11"/>
        <v>DSV</v>
      </c>
      <c r="J42" s="34">
        <f t="shared" si="12"/>
        <v>456740</v>
      </c>
      <c r="K42" s="37">
        <f t="shared" si="13"/>
        <v>290965</v>
      </c>
      <c r="L42" s="37">
        <f t="shared" si="14"/>
        <v>276407</v>
      </c>
      <c r="M42" s="37">
        <f t="shared" si="15"/>
        <v>-14557.999999999</v>
      </c>
      <c r="N42" s="37">
        <f t="shared" si="31"/>
        <v>4693180.0000002217</v>
      </c>
      <c r="O42" s="38">
        <f t="shared" si="16"/>
        <v>0.60517362175417089</v>
      </c>
      <c r="P42" s="38">
        <f t="shared" si="17"/>
        <v>0.63704733546437797</v>
      </c>
      <c r="Q42" s="38">
        <f t="shared" si="18"/>
        <v>-3.1873713710204928E-2</v>
      </c>
      <c r="R42" s="38">
        <f t="shared" si="32"/>
        <v>1.682152413005755</v>
      </c>
      <c r="T42" s="45" t="str">
        <f t="shared" si="24"/>
        <v/>
      </c>
      <c r="U42" s="176">
        <f t="shared" si="27"/>
        <v>0.53846153846153855</v>
      </c>
      <c r="V42" s="176">
        <f t="shared" si="28"/>
        <v>0.52307692307692311</v>
      </c>
      <c r="W42" s="39">
        <f t="shared" si="21"/>
        <v>0.53846153846153855</v>
      </c>
      <c r="X42" s="40">
        <f t="shared" si="4"/>
        <v>1</v>
      </c>
      <c r="Y42" s="41">
        <f t="shared" si="33"/>
        <v>41</v>
      </c>
      <c r="Z42" s="42" t="str">
        <f t="shared" si="34"/>
        <v>Vestas</v>
      </c>
      <c r="AA42" s="43">
        <f t="shared" si="35"/>
        <v>156740</v>
      </c>
      <c r="AB42" s="43">
        <f t="shared" si="36"/>
        <v>-22517.999999993001</v>
      </c>
      <c r="AC42" s="44">
        <f t="shared" si="37"/>
        <v>58825</v>
      </c>
      <c r="AD42" s="44">
        <f t="shared" si="38"/>
        <v>36307</v>
      </c>
      <c r="AE42" s="45">
        <v>3.4999999999999999E-9</v>
      </c>
      <c r="AF42" s="45">
        <f t="shared" si="29"/>
        <v>-0.33916669802878985</v>
      </c>
      <c r="AG42" s="45">
        <f t="shared" si="30"/>
        <v>1.8647806350212572</v>
      </c>
    </row>
    <row r="43" spans="2:33" x14ac:dyDescent="0.55000000000000004">
      <c r="B43" s="33" t="str">
        <f>IF(F43="","",'2'!C39)</f>
        <v>Nordea</v>
      </c>
      <c r="C43" s="34">
        <f>IF('2'!D39="","",'2'!D39)</f>
        <v>356840</v>
      </c>
      <c r="D43" s="34">
        <f>IF('2'!F39="","",'2'!F39)</f>
        <v>370965</v>
      </c>
      <c r="E43" s="34">
        <f>IF('2'!E39="","",'2'!E39)</f>
        <v>166407</v>
      </c>
      <c r="F43" s="34">
        <f>IF('2'!H39="","",IF('2'!H39=0,'3'!AE43,'2'!H39+AE43))</f>
        <v>-204557.99999999639</v>
      </c>
      <c r="G43" s="195"/>
      <c r="H43" s="35">
        <f t="shared" si="0"/>
        <v>36</v>
      </c>
      <c r="I43" s="36" t="str">
        <f t="shared" si="11"/>
        <v>Vestas</v>
      </c>
      <c r="J43" s="34">
        <f t="shared" si="12"/>
        <v>156740</v>
      </c>
      <c r="K43" s="37">
        <f t="shared" si="13"/>
        <v>58825</v>
      </c>
      <c r="L43" s="37">
        <f t="shared" si="14"/>
        <v>36307</v>
      </c>
      <c r="M43" s="37">
        <f t="shared" si="15"/>
        <v>-22517.999999987398</v>
      </c>
      <c r="N43" s="37">
        <f t="shared" si="31"/>
        <v>4670662.0000002347</v>
      </c>
      <c r="O43" s="38">
        <f t="shared" si="16"/>
        <v>0.23163838203394155</v>
      </c>
      <c r="P43" s="38">
        <f t="shared" si="17"/>
        <v>0.37530304963634042</v>
      </c>
      <c r="Q43" s="38">
        <f t="shared" si="18"/>
        <v>-0.14366466760231847</v>
      </c>
      <c r="R43" s="38">
        <f t="shared" si="32"/>
        <v>1.6740814018712917</v>
      </c>
      <c r="T43" s="45" t="str">
        <f t="shared" si="24"/>
        <v/>
      </c>
      <c r="U43" s="176">
        <f t="shared" si="27"/>
        <v>0.55384615384615388</v>
      </c>
      <c r="V43" s="176">
        <f t="shared" si="28"/>
        <v>0.53846153846153855</v>
      </c>
      <c r="W43" s="39">
        <f t="shared" si="21"/>
        <v>0.55384615384615388</v>
      </c>
      <c r="X43" s="40">
        <f t="shared" si="4"/>
        <v>1</v>
      </c>
      <c r="Y43" s="41">
        <f t="shared" si="33"/>
        <v>63</v>
      </c>
      <c r="Z43" s="42" t="str">
        <f t="shared" si="34"/>
        <v>Nordea</v>
      </c>
      <c r="AA43" s="43">
        <f t="shared" si="35"/>
        <v>356840</v>
      </c>
      <c r="AB43" s="43">
        <f t="shared" si="36"/>
        <v>-204557.99999999278</v>
      </c>
      <c r="AC43" s="44">
        <f t="shared" si="37"/>
        <v>370965</v>
      </c>
      <c r="AD43" s="44">
        <f t="shared" si="38"/>
        <v>166407</v>
      </c>
      <c r="AE43" s="45">
        <v>3.6E-9</v>
      </c>
      <c r="AF43" s="45">
        <f t="shared" si="29"/>
        <v>-0.52461572374011578</v>
      </c>
      <c r="AG43" s="45">
        <f t="shared" si="30"/>
        <v>1.9646378027119713</v>
      </c>
    </row>
    <row r="44" spans="2:33" x14ac:dyDescent="0.55000000000000004">
      <c r="B44" s="33" t="str">
        <f>IF(F44="","",'2'!C40)</f>
        <v>Vestas</v>
      </c>
      <c r="C44" s="34">
        <f>IF('2'!D40="","",'2'!D40)</f>
        <v>156740</v>
      </c>
      <c r="D44" s="34">
        <f>IF('2'!F40="","",'2'!F40)</f>
        <v>58825</v>
      </c>
      <c r="E44" s="34">
        <f>IF('2'!E40="","",'2'!E40)</f>
        <v>36307</v>
      </c>
      <c r="F44" s="34">
        <f>IF('2'!H40="","",IF('2'!H40=0,'3'!AE44,'2'!H40+AE44))</f>
        <v>-22517.9999999963</v>
      </c>
      <c r="G44" s="195"/>
      <c r="H44" s="35">
        <f t="shared" si="0"/>
        <v>37</v>
      </c>
      <c r="I44" s="36" t="str">
        <f t="shared" si="11"/>
        <v>Vestas</v>
      </c>
      <c r="J44" s="34">
        <f t="shared" si="12"/>
        <v>156740</v>
      </c>
      <c r="K44" s="37">
        <f t="shared" si="13"/>
        <v>58825</v>
      </c>
      <c r="L44" s="37">
        <f t="shared" si="14"/>
        <v>36307</v>
      </c>
      <c r="M44" s="37">
        <f t="shared" si="15"/>
        <v>-22517.999999987798</v>
      </c>
      <c r="N44" s="37">
        <f t="shared" si="31"/>
        <v>4648144.0000002468</v>
      </c>
      <c r="O44" s="38">
        <f t="shared" si="16"/>
        <v>0.23163838203394155</v>
      </c>
      <c r="P44" s="38">
        <f t="shared" si="17"/>
        <v>0.37530304963634042</v>
      </c>
      <c r="Q44" s="38">
        <f t="shared" si="18"/>
        <v>-0.14366466760232102</v>
      </c>
      <c r="R44" s="38">
        <f t="shared" si="32"/>
        <v>1.6660103907368282</v>
      </c>
      <c r="T44" s="45" t="str">
        <f t="shared" si="24"/>
        <v/>
      </c>
      <c r="U44" s="176">
        <f t="shared" si="27"/>
        <v>0.56923076923076921</v>
      </c>
      <c r="V44" s="176">
        <f t="shared" si="28"/>
        <v>0.55384615384615388</v>
      </c>
      <c r="W44" s="39">
        <f t="shared" si="21"/>
        <v>0.56923076923076921</v>
      </c>
      <c r="X44" s="40">
        <f t="shared" si="4"/>
        <v>1</v>
      </c>
      <c r="Y44" s="41">
        <f t="shared" si="33"/>
        <v>40</v>
      </c>
      <c r="Z44" s="42" t="str">
        <f t="shared" si="34"/>
        <v>Vestas</v>
      </c>
      <c r="AA44" s="43">
        <f t="shared" si="35"/>
        <v>156740</v>
      </c>
      <c r="AB44" s="43">
        <f t="shared" si="36"/>
        <v>-22517.9999999926</v>
      </c>
      <c r="AC44" s="44">
        <f t="shared" si="37"/>
        <v>58825</v>
      </c>
      <c r="AD44" s="44">
        <f t="shared" si="38"/>
        <v>36307</v>
      </c>
      <c r="AE44" s="45">
        <v>3.7E-9</v>
      </c>
      <c r="AF44" s="45">
        <f t="shared" si="29"/>
        <v>-0.52461572374013021</v>
      </c>
      <c r="AG44" s="45">
        <f t="shared" si="30"/>
        <v>1.9646378027119793</v>
      </c>
    </row>
    <row r="45" spans="2:33" x14ac:dyDescent="0.55000000000000004">
      <c r="B45" s="33" t="str">
        <f>IF(F45="","",'2'!C41)</f>
        <v>Nordea</v>
      </c>
      <c r="C45" s="34">
        <f>IF('2'!D41="","",'2'!D41)</f>
        <v>356840</v>
      </c>
      <c r="D45" s="34">
        <f>IF('2'!F41="","",'2'!F41)</f>
        <v>2000</v>
      </c>
      <c r="E45" s="34">
        <f>IF('2'!E41="","",'2'!E41)</f>
        <v>166407</v>
      </c>
      <c r="F45" s="34">
        <f>IF('2'!H41="","",IF('2'!H41=0,'3'!AE45,'2'!H41+AE45))</f>
        <v>164407.00000000381</v>
      </c>
      <c r="G45" s="195"/>
      <c r="H45" s="35">
        <f t="shared" si="0"/>
        <v>38</v>
      </c>
      <c r="I45" s="36" t="str">
        <f t="shared" si="11"/>
        <v>Vestas</v>
      </c>
      <c r="J45" s="34">
        <f t="shared" si="12"/>
        <v>156740</v>
      </c>
      <c r="K45" s="37">
        <f t="shared" si="13"/>
        <v>58825</v>
      </c>
      <c r="L45" s="37">
        <f t="shared" si="14"/>
        <v>36307</v>
      </c>
      <c r="M45" s="37">
        <f t="shared" si="15"/>
        <v>-22517.999999990003</v>
      </c>
      <c r="N45" s="37">
        <f t="shared" si="31"/>
        <v>4625626.000000257</v>
      </c>
      <c r="O45" s="38">
        <f t="shared" si="16"/>
        <v>0.23163838203394155</v>
      </c>
      <c r="P45" s="38">
        <f t="shared" si="17"/>
        <v>0.37530304963634042</v>
      </c>
      <c r="Q45" s="38">
        <f t="shared" si="18"/>
        <v>-0.14366466760233509</v>
      </c>
      <c r="R45" s="38">
        <f t="shared" si="32"/>
        <v>1.657939379602364</v>
      </c>
      <c r="T45" s="45" t="str">
        <f t="shared" si="24"/>
        <v/>
      </c>
      <c r="U45" s="176">
        <f t="shared" si="27"/>
        <v>0.58461538461538465</v>
      </c>
      <c r="V45" s="176">
        <f t="shared" si="28"/>
        <v>0.56923076923076921</v>
      </c>
      <c r="W45" s="39">
        <f t="shared" si="21"/>
        <v>0.58461538461538465</v>
      </c>
      <c r="X45" s="40">
        <f t="shared" si="4"/>
        <v>1</v>
      </c>
      <c r="Y45" s="41">
        <f t="shared" si="33"/>
        <v>16</v>
      </c>
      <c r="Z45" s="42" t="str">
        <f t="shared" si="34"/>
        <v>Nordea</v>
      </c>
      <c r="AA45" s="43">
        <f t="shared" si="35"/>
        <v>356840</v>
      </c>
      <c r="AB45" s="43">
        <f t="shared" si="36"/>
        <v>164407.00000000763</v>
      </c>
      <c r="AC45" s="44">
        <f t="shared" si="37"/>
        <v>2000</v>
      </c>
      <c r="AD45" s="44">
        <f t="shared" si="38"/>
        <v>166407</v>
      </c>
      <c r="AE45" s="45">
        <v>3.8000000000000001E-9</v>
      </c>
      <c r="AF45" s="45">
        <f t="shared" si="29"/>
        <v>-0.52461572374016974</v>
      </c>
      <c r="AG45" s="45">
        <f t="shared" si="30"/>
        <v>1.9646378027120017</v>
      </c>
    </row>
    <row r="46" spans="2:33" x14ac:dyDescent="0.55000000000000004">
      <c r="B46" s="33" t="str">
        <f>IF(F46="","",'2'!C42)</f>
        <v>Nordea</v>
      </c>
      <c r="C46" s="34">
        <f>IF('2'!D42="","",'2'!D42)</f>
        <v>356840</v>
      </c>
      <c r="D46" s="34">
        <f>IF('2'!F42="","",'2'!F42)</f>
        <v>2000</v>
      </c>
      <c r="E46" s="34">
        <f>IF('2'!E42="","",'2'!E42)</f>
        <v>166407</v>
      </c>
      <c r="F46" s="34">
        <f>IF('2'!H42="","",IF('2'!H42=0,'3'!AE46,'2'!H42+AE46))</f>
        <v>164407.0000000039</v>
      </c>
      <c r="G46" s="195"/>
      <c r="H46" s="35">
        <f t="shared" si="0"/>
        <v>39</v>
      </c>
      <c r="I46" s="36" t="str">
        <f t="shared" si="11"/>
        <v>Vestas</v>
      </c>
      <c r="J46" s="34">
        <f t="shared" si="12"/>
        <v>156740</v>
      </c>
      <c r="K46" s="37">
        <f t="shared" si="13"/>
        <v>58825</v>
      </c>
      <c r="L46" s="37">
        <f t="shared" si="14"/>
        <v>36307</v>
      </c>
      <c r="M46" s="37">
        <f t="shared" si="15"/>
        <v>-22517.999999990403</v>
      </c>
      <c r="N46" s="37">
        <f t="shared" si="31"/>
        <v>4603108.0000002664</v>
      </c>
      <c r="O46" s="38">
        <f t="shared" si="16"/>
        <v>0.23163838203394155</v>
      </c>
      <c r="P46" s="38">
        <f t="shared" si="17"/>
        <v>0.37530304963634042</v>
      </c>
      <c r="Q46" s="38">
        <f t="shared" si="18"/>
        <v>-0.14366466760233765</v>
      </c>
      <c r="R46" s="38">
        <f t="shared" si="32"/>
        <v>1.6498683684678996</v>
      </c>
      <c r="T46" s="45" t="str">
        <f t="shared" si="24"/>
        <v/>
      </c>
      <c r="U46" s="176">
        <f t="shared" si="27"/>
        <v>0.60000000000000009</v>
      </c>
      <c r="V46" s="176">
        <f t="shared" si="28"/>
        <v>0.58461538461538465</v>
      </c>
      <c r="W46" s="39">
        <f t="shared" si="21"/>
        <v>0.60000000000000009</v>
      </c>
      <c r="X46" s="40">
        <f t="shared" si="4"/>
        <v>1</v>
      </c>
      <c r="Y46" s="41">
        <f t="shared" si="33"/>
        <v>15</v>
      </c>
      <c r="Z46" s="42" t="str">
        <f t="shared" si="34"/>
        <v>Nordea</v>
      </c>
      <c r="AA46" s="43">
        <f t="shared" si="35"/>
        <v>356840</v>
      </c>
      <c r="AB46" s="43">
        <f t="shared" si="36"/>
        <v>164407.0000000078</v>
      </c>
      <c r="AC46" s="44">
        <f t="shared" si="37"/>
        <v>2000</v>
      </c>
      <c r="AD46" s="44">
        <f t="shared" si="38"/>
        <v>166407</v>
      </c>
      <c r="AE46" s="45">
        <v>3.9000000000000002E-9</v>
      </c>
      <c r="AF46" s="45">
        <f t="shared" si="29"/>
        <v>-0.52461572374018417</v>
      </c>
      <c r="AG46" s="45">
        <f t="shared" si="30"/>
        <v>1.9646378027120102</v>
      </c>
    </row>
    <row r="47" spans="2:33" x14ac:dyDescent="0.55000000000000004">
      <c r="B47" s="33" t="str">
        <f>IF(F47="","",'2'!C43)</f>
        <v>Mærsk</v>
      </c>
      <c r="C47" s="34">
        <f>IF('2'!D43="","",'2'!D43)</f>
        <v>689612</v>
      </c>
      <c r="D47" s="34">
        <f>IF('2'!F43="","",'2'!F43)</f>
        <v>195322</v>
      </c>
      <c r="E47" s="34">
        <f>IF('2'!E43="","",'2'!E43)</f>
        <v>428497</v>
      </c>
      <c r="F47" s="34">
        <f>IF('2'!H43="","",IF('2'!H43=0,'3'!AE47,'2'!H43+AE47))</f>
        <v>233175.00000000399</v>
      </c>
      <c r="G47" s="195"/>
      <c r="H47" s="35">
        <f t="shared" si="0"/>
        <v>40</v>
      </c>
      <c r="I47" s="36" t="str">
        <f t="shared" si="11"/>
        <v>Vestas</v>
      </c>
      <c r="J47" s="34">
        <f t="shared" si="12"/>
        <v>156740</v>
      </c>
      <c r="K47" s="37">
        <f t="shared" si="13"/>
        <v>58825</v>
      </c>
      <c r="L47" s="37">
        <f t="shared" si="14"/>
        <v>36307</v>
      </c>
      <c r="M47" s="37">
        <f t="shared" si="15"/>
        <v>-22517.9999999926</v>
      </c>
      <c r="N47" s="37">
        <f t="shared" si="31"/>
        <v>4580590.0000002738</v>
      </c>
      <c r="O47" s="38">
        <f t="shared" si="16"/>
        <v>0.23163838203394155</v>
      </c>
      <c r="P47" s="38">
        <f t="shared" si="17"/>
        <v>0.37530304963634042</v>
      </c>
      <c r="Q47" s="38">
        <f t="shared" si="18"/>
        <v>-0.14366466760235166</v>
      </c>
      <c r="R47" s="38">
        <f t="shared" si="32"/>
        <v>1.6417973573334343</v>
      </c>
      <c r="T47" s="45" t="str">
        <f t="shared" si="24"/>
        <v/>
      </c>
      <c r="U47" s="176">
        <f t="shared" si="27"/>
        <v>0.61538461538461542</v>
      </c>
      <c r="V47" s="176">
        <f t="shared" si="28"/>
        <v>0.60000000000000009</v>
      </c>
      <c r="W47" s="39">
        <f t="shared" si="21"/>
        <v>0.61538461538461542</v>
      </c>
      <c r="X47" s="40">
        <f t="shared" si="4"/>
        <v>1</v>
      </c>
      <c r="Y47" s="41">
        <f t="shared" si="33"/>
        <v>2</v>
      </c>
      <c r="Z47" s="42" t="str">
        <f t="shared" si="34"/>
        <v>Mærsk</v>
      </c>
      <c r="AA47" s="43">
        <f t="shared" si="35"/>
        <v>689612</v>
      </c>
      <c r="AB47" s="43">
        <f t="shared" si="36"/>
        <v>233175.00000000797</v>
      </c>
      <c r="AC47" s="44">
        <f t="shared" si="37"/>
        <v>195322</v>
      </c>
      <c r="AD47" s="44">
        <f t="shared" si="38"/>
        <v>428497</v>
      </c>
      <c r="AE47" s="45">
        <v>4.0000000000000002E-9</v>
      </c>
      <c r="AF47" s="45">
        <f t="shared" si="29"/>
        <v>-0.52461572374024568</v>
      </c>
      <c r="AG47" s="45">
        <f t="shared" si="30"/>
        <v>1.964637802712047</v>
      </c>
    </row>
    <row r="48" spans="2:33" x14ac:dyDescent="0.55000000000000004">
      <c r="B48" s="33" t="str">
        <f>IF(F48="","",'2'!C44)</f>
        <v>Carlsberg</v>
      </c>
      <c r="C48" s="34">
        <f>IF('2'!D44="","",'2'!D44)</f>
        <v>876200</v>
      </c>
      <c r="D48" s="34">
        <f>IF('2'!F44="","",'2'!F44)</f>
        <v>141111</v>
      </c>
      <c r="E48" s="34">
        <f>IF('2'!E44="","",'2'!E44)</f>
        <v>374078</v>
      </c>
      <c r="F48" s="34">
        <f>IF('2'!H44="","",IF('2'!H44=0,'3'!AE48,'2'!H44+AE48))</f>
        <v>232967.0000000041</v>
      </c>
      <c r="G48" s="195"/>
      <c r="H48" s="35">
        <f t="shared" si="0"/>
        <v>41</v>
      </c>
      <c r="I48" s="36" t="str">
        <f t="shared" si="11"/>
        <v>Vestas</v>
      </c>
      <c r="J48" s="34">
        <f t="shared" si="12"/>
        <v>156740</v>
      </c>
      <c r="K48" s="37">
        <f t="shared" si="13"/>
        <v>58825</v>
      </c>
      <c r="L48" s="37">
        <f t="shared" si="14"/>
        <v>36307</v>
      </c>
      <c r="M48" s="37">
        <f t="shared" si="15"/>
        <v>-22517.999999993001</v>
      </c>
      <c r="N48" s="37">
        <f t="shared" si="31"/>
        <v>4558072.0000002813</v>
      </c>
      <c r="O48" s="38">
        <f t="shared" ref="O48:O79" si="39">IF(M48="","",L48/J48)</f>
        <v>0.23163838203394155</v>
      </c>
      <c r="P48" s="38">
        <f t="shared" ref="P48:P79" si="40">IF(M48="","",K48/J48)</f>
        <v>0.37530304963634042</v>
      </c>
      <c r="Q48" s="38">
        <f t="shared" ref="Q48:Q79" si="41">IF(M48="","",M48/J48)</f>
        <v>-0.14366466760235422</v>
      </c>
      <c r="R48" s="38">
        <f t="shared" si="32"/>
        <v>1.6337263461989693</v>
      </c>
      <c r="T48" s="45" t="str">
        <f t="shared" si="24"/>
        <v/>
      </c>
      <c r="U48" s="176">
        <f t="shared" si="27"/>
        <v>0.63076923076923075</v>
      </c>
      <c r="V48" s="176">
        <f t="shared" si="28"/>
        <v>0.61538461538461542</v>
      </c>
      <c r="W48" s="39">
        <f t="shared" si="21"/>
        <v>0.63076923076923075</v>
      </c>
      <c r="X48" s="40">
        <f t="shared" si="4"/>
        <v>1</v>
      </c>
      <c r="Y48" s="41">
        <f t="shared" si="33"/>
        <v>7</v>
      </c>
      <c r="Z48" s="42" t="str">
        <f t="shared" si="34"/>
        <v>Carlsberg</v>
      </c>
      <c r="AA48" s="43">
        <f t="shared" si="35"/>
        <v>876200</v>
      </c>
      <c r="AB48" s="43">
        <f t="shared" si="36"/>
        <v>232967.00000000821</v>
      </c>
      <c r="AC48" s="44">
        <f t="shared" si="37"/>
        <v>141111</v>
      </c>
      <c r="AD48" s="44">
        <f t="shared" si="38"/>
        <v>374078</v>
      </c>
      <c r="AE48" s="45">
        <v>4.1000000000000003E-9</v>
      </c>
      <c r="AF48" s="45">
        <f t="shared" si="29"/>
        <v>-0.52461572374023124</v>
      </c>
      <c r="AG48" s="45">
        <f t="shared" si="30"/>
        <v>1.9646378027120381</v>
      </c>
    </row>
    <row r="49" spans="2:33" x14ac:dyDescent="0.55000000000000004">
      <c r="B49" s="33" t="str">
        <f>IF(F49="","",'2'!C45)</f>
        <v>Coloplast</v>
      </c>
      <c r="C49" s="34">
        <f>IF('2'!D45="","",'2'!D45)</f>
        <v>829205</v>
      </c>
      <c r="D49" s="34">
        <f>IF('2'!F45="","",'2'!F45)</f>
        <v>56500</v>
      </c>
      <c r="E49" s="34">
        <f>IF('2'!E45="","",'2'!E45)</f>
        <v>51283</v>
      </c>
      <c r="F49" s="34">
        <f>IF('2'!H45="","",IF('2'!H45=0,'3'!AE49,'2'!H45+AE49))</f>
        <v>-5216.9999999958</v>
      </c>
      <c r="G49" s="195"/>
      <c r="H49" s="35">
        <f t="shared" si="0"/>
        <v>42</v>
      </c>
      <c r="I49" s="36" t="str">
        <f t="shared" si="11"/>
        <v>Vestas</v>
      </c>
      <c r="J49" s="34">
        <f t="shared" si="12"/>
        <v>156740</v>
      </c>
      <c r="K49" s="37">
        <f t="shared" si="13"/>
        <v>58825</v>
      </c>
      <c r="L49" s="37">
        <f t="shared" si="14"/>
        <v>36307</v>
      </c>
      <c r="M49" s="37">
        <f t="shared" si="15"/>
        <v>-22517.999999995198</v>
      </c>
      <c r="N49" s="37">
        <f t="shared" si="31"/>
        <v>4535554.0000002859</v>
      </c>
      <c r="O49" s="38">
        <f t="shared" si="39"/>
        <v>0.23163838203394155</v>
      </c>
      <c r="P49" s="38">
        <f t="shared" si="40"/>
        <v>0.37530304963634042</v>
      </c>
      <c r="Q49" s="38">
        <f t="shared" si="41"/>
        <v>-0.14366466760236823</v>
      </c>
      <c r="R49" s="38">
        <f t="shared" si="32"/>
        <v>1.6256553350645031</v>
      </c>
      <c r="T49" s="45" t="str">
        <f t="shared" si="24"/>
        <v/>
      </c>
      <c r="U49" s="176">
        <f t="shared" si="27"/>
        <v>0.64615384615384619</v>
      </c>
      <c r="V49" s="176">
        <f t="shared" si="28"/>
        <v>0.63076923076923075</v>
      </c>
      <c r="W49" s="39">
        <f t="shared" si="21"/>
        <v>0.64615384615384619</v>
      </c>
      <c r="X49" s="40">
        <f t="shared" si="4"/>
        <v>1</v>
      </c>
      <c r="Y49" s="41">
        <f t="shared" si="33"/>
        <v>27</v>
      </c>
      <c r="Z49" s="42" t="str">
        <f t="shared" si="34"/>
        <v>Coloplast</v>
      </c>
      <c r="AA49" s="43">
        <f t="shared" si="35"/>
        <v>829205</v>
      </c>
      <c r="AB49" s="43">
        <f t="shared" si="36"/>
        <v>-5216.9999999915999</v>
      </c>
      <c r="AC49" s="44">
        <f t="shared" si="37"/>
        <v>56500</v>
      </c>
      <c r="AD49" s="44">
        <f t="shared" si="38"/>
        <v>51283</v>
      </c>
      <c r="AE49" s="45">
        <v>4.2000000000000004E-9</v>
      </c>
      <c r="AF49" s="45">
        <f t="shared" si="29"/>
        <v>-0.52461572374029963</v>
      </c>
      <c r="AG49" s="45">
        <f t="shared" si="30"/>
        <v>1.9646378027120814</v>
      </c>
    </row>
    <row r="50" spans="2:33" x14ac:dyDescent="0.55000000000000004">
      <c r="B50" s="33" t="str">
        <f>IF(F50="","",'2'!C46)</f>
        <v>Dansk Bank</v>
      </c>
      <c r="C50" s="34">
        <f>IF('2'!D46="","",'2'!D46)</f>
        <v>1345010</v>
      </c>
      <c r="D50" s="34">
        <f>IF('2'!F46="","",'2'!F46)</f>
        <v>303655</v>
      </c>
      <c r="E50" s="34">
        <f>IF('2'!E46="","",'2'!E46)</f>
        <v>467110</v>
      </c>
      <c r="F50" s="34">
        <f>IF('2'!H46="","",IF('2'!H46=0,'3'!AE50,'2'!H46+AE50))</f>
        <v>163455.00000000431</v>
      </c>
      <c r="G50" s="195"/>
      <c r="H50" s="35">
        <f t="shared" si="0"/>
        <v>43</v>
      </c>
      <c r="I50" s="36" t="str">
        <f t="shared" si="11"/>
        <v>Vestas</v>
      </c>
      <c r="J50" s="34">
        <f t="shared" si="12"/>
        <v>156740</v>
      </c>
      <c r="K50" s="37">
        <f t="shared" si="13"/>
        <v>58825</v>
      </c>
      <c r="L50" s="37">
        <f t="shared" si="14"/>
        <v>36307</v>
      </c>
      <c r="M50" s="37">
        <f t="shared" si="15"/>
        <v>-22517.999999995598</v>
      </c>
      <c r="N50" s="37">
        <f t="shared" si="31"/>
        <v>4513036.0000002906</v>
      </c>
      <c r="O50" s="38">
        <f t="shared" si="39"/>
        <v>0.23163838203394155</v>
      </c>
      <c r="P50" s="38">
        <f t="shared" si="40"/>
        <v>0.37530304963634042</v>
      </c>
      <c r="Q50" s="38">
        <f t="shared" si="41"/>
        <v>-0.14366466760237079</v>
      </c>
      <c r="R50" s="38">
        <f t="shared" si="32"/>
        <v>1.6175843239300369</v>
      </c>
      <c r="T50" s="45" t="str">
        <f t="shared" si="24"/>
        <v/>
      </c>
      <c r="U50" s="176">
        <f t="shared" si="27"/>
        <v>0.66153846153846163</v>
      </c>
      <c r="V50" s="176">
        <f t="shared" si="28"/>
        <v>0.64615384615384619</v>
      </c>
      <c r="W50" s="39">
        <f t="shared" si="21"/>
        <v>0.66153846153846163</v>
      </c>
      <c r="X50" s="40">
        <f t="shared" si="4"/>
        <v>1</v>
      </c>
      <c r="Y50" s="41">
        <f t="shared" si="33"/>
        <v>22</v>
      </c>
      <c r="Z50" s="42" t="str">
        <f t="shared" si="34"/>
        <v>Dansk Bank</v>
      </c>
      <c r="AA50" s="43">
        <f t="shared" si="35"/>
        <v>1345010</v>
      </c>
      <c r="AB50" s="43">
        <f t="shared" si="36"/>
        <v>163455.00000000861</v>
      </c>
      <c r="AC50" s="44">
        <f t="shared" si="37"/>
        <v>303655</v>
      </c>
      <c r="AD50" s="44">
        <f t="shared" si="38"/>
        <v>467110</v>
      </c>
      <c r="AE50" s="45">
        <v>4.2999999999999996E-9</v>
      </c>
      <c r="AF50" s="45">
        <f t="shared" si="29"/>
        <v>-0.52461572374029963</v>
      </c>
      <c r="AG50" s="45">
        <f t="shared" si="30"/>
        <v>1.9646378027120814</v>
      </c>
    </row>
    <row r="51" spans="2:33" ht="15" customHeight="1" x14ac:dyDescent="0.55000000000000004">
      <c r="B51" s="33" t="str">
        <f>IF(F51="","",'2'!C47)</f>
        <v>DSV</v>
      </c>
      <c r="C51" s="34">
        <f>IF('2'!D47="","",'2'!D47)</f>
        <v>456740</v>
      </c>
      <c r="D51" s="34">
        <f>IF('2'!F47="","",'2'!F47)</f>
        <v>290965</v>
      </c>
      <c r="E51" s="34">
        <f>IF('2'!E47="","",'2'!E47)</f>
        <v>276407</v>
      </c>
      <c r="F51" s="34">
        <f>IF('2'!H47="","",IF('2'!H47=0,'3'!AE51,'2'!H47+AE51))</f>
        <v>-14557.9999999956</v>
      </c>
      <c r="G51" s="195"/>
      <c r="H51" s="35">
        <f t="shared" si="0"/>
        <v>44</v>
      </c>
      <c r="I51" s="36" t="str">
        <f t="shared" si="11"/>
        <v>Vestas</v>
      </c>
      <c r="J51" s="34">
        <f t="shared" si="12"/>
        <v>156740</v>
      </c>
      <c r="K51" s="37">
        <f t="shared" si="13"/>
        <v>58825</v>
      </c>
      <c r="L51" s="37">
        <f t="shared" si="14"/>
        <v>36307</v>
      </c>
      <c r="M51" s="37">
        <f t="shared" si="15"/>
        <v>-22517.999999997803</v>
      </c>
      <c r="N51" s="37">
        <f t="shared" si="31"/>
        <v>4490518.0000002924</v>
      </c>
      <c r="O51" s="38">
        <f t="shared" si="39"/>
        <v>0.23163838203394155</v>
      </c>
      <c r="P51" s="38">
        <f t="shared" si="40"/>
        <v>0.37530304963634042</v>
      </c>
      <c r="Q51" s="38">
        <f t="shared" si="41"/>
        <v>-0.14366466760238486</v>
      </c>
      <c r="R51" s="38">
        <f t="shared" si="32"/>
        <v>1.6095133127955699</v>
      </c>
      <c r="T51" s="45" t="str">
        <f t="shared" si="24"/>
        <v/>
      </c>
      <c r="U51" s="176">
        <f t="shared" si="27"/>
        <v>0.67692307692307696</v>
      </c>
      <c r="V51" s="176">
        <f t="shared" si="28"/>
        <v>0.66153846153846163</v>
      </c>
      <c r="W51" s="39">
        <f t="shared" si="21"/>
        <v>0.67692307692307696</v>
      </c>
      <c r="X51" s="40">
        <f t="shared" si="4"/>
        <v>1</v>
      </c>
      <c r="Y51" s="41">
        <f t="shared" si="33"/>
        <v>32</v>
      </c>
      <c r="Z51" s="42" t="str">
        <f t="shared" si="34"/>
        <v>DSV</v>
      </c>
      <c r="AA51" s="43">
        <f t="shared" si="35"/>
        <v>456740</v>
      </c>
      <c r="AB51" s="43">
        <f t="shared" si="36"/>
        <v>-14557.9999999912</v>
      </c>
      <c r="AC51" s="44">
        <f t="shared" si="37"/>
        <v>290965</v>
      </c>
      <c r="AD51" s="44">
        <f t="shared" si="38"/>
        <v>276407</v>
      </c>
      <c r="AE51" s="45">
        <v>4.3999999999999997E-9</v>
      </c>
      <c r="AF51" s="45">
        <f t="shared" si="29"/>
        <v>-0.52461572374036114</v>
      </c>
      <c r="AG51" s="45">
        <f t="shared" si="30"/>
        <v>1.9646378027121221</v>
      </c>
    </row>
    <row r="52" spans="2:33" ht="15" customHeight="1" x14ac:dyDescent="0.55000000000000004">
      <c r="B52" s="33" t="str">
        <f>IF(F52="","",'2'!C48)</f>
        <v>FLSmidth</v>
      </c>
      <c r="C52" s="34">
        <f>IF('2'!D48="","",'2'!D48)</f>
        <v>1157930</v>
      </c>
      <c r="D52" s="34">
        <f>IF('2'!F48="","",'2'!F48)</f>
        <v>717234</v>
      </c>
      <c r="E52" s="34">
        <f>IF('2'!E48="","",'2'!E48)</f>
        <v>659008</v>
      </c>
      <c r="F52" s="34">
        <f>IF('2'!H48="","",IF('2'!H48=0,'3'!AE52,'2'!H48+AE52))</f>
        <v>-58225.999999995503</v>
      </c>
      <c r="G52" s="195"/>
      <c r="H52" s="35">
        <f t="shared" si="0"/>
        <v>45</v>
      </c>
      <c r="I52" s="36" t="str">
        <f t="shared" si="11"/>
        <v>Vestas</v>
      </c>
      <c r="J52" s="34">
        <f t="shared" si="12"/>
        <v>156740</v>
      </c>
      <c r="K52" s="37">
        <f t="shared" si="13"/>
        <v>58825</v>
      </c>
      <c r="L52" s="37">
        <f t="shared" si="14"/>
        <v>36307</v>
      </c>
      <c r="M52" s="37">
        <f t="shared" si="15"/>
        <v>-22517.999999998203</v>
      </c>
      <c r="N52" s="37">
        <f t="shared" si="31"/>
        <v>4468000.0000002943</v>
      </c>
      <c r="O52" s="38">
        <f t="shared" si="39"/>
        <v>0.23163838203394155</v>
      </c>
      <c r="P52" s="38">
        <f t="shared" si="40"/>
        <v>0.37530304963634042</v>
      </c>
      <c r="Q52" s="38">
        <f t="shared" si="41"/>
        <v>-0.14366466760238741</v>
      </c>
      <c r="R52" s="38">
        <f t="shared" si="32"/>
        <v>1.6014423016611026</v>
      </c>
      <c r="T52" s="45" t="str">
        <f t="shared" si="24"/>
        <v/>
      </c>
      <c r="U52" s="176">
        <f t="shared" si="27"/>
        <v>0.69230769230769229</v>
      </c>
      <c r="V52" s="176">
        <f t="shared" si="28"/>
        <v>0.67692307692307696</v>
      </c>
      <c r="W52" s="39">
        <f t="shared" si="21"/>
        <v>0.69230769230769229</v>
      </c>
      <c r="X52" s="40">
        <f t="shared" si="4"/>
        <v>1</v>
      </c>
      <c r="Y52" s="41">
        <f t="shared" si="33"/>
        <v>57</v>
      </c>
      <c r="Z52" s="42" t="str">
        <f t="shared" si="34"/>
        <v>FLSmidth</v>
      </c>
      <c r="AA52" s="43">
        <f t="shared" si="35"/>
        <v>1157930</v>
      </c>
      <c r="AB52" s="43">
        <f t="shared" si="36"/>
        <v>-58225.999999991007</v>
      </c>
      <c r="AC52" s="44">
        <f t="shared" si="37"/>
        <v>717234</v>
      </c>
      <c r="AD52" s="44">
        <f t="shared" si="38"/>
        <v>659008</v>
      </c>
      <c r="AE52" s="45">
        <v>4.4999999999999998E-9</v>
      </c>
      <c r="AF52" s="45">
        <f t="shared" si="29"/>
        <v>-0.52461572374037557</v>
      </c>
      <c r="AG52" s="45">
        <f t="shared" si="30"/>
        <v>1.9646378027121318</v>
      </c>
    </row>
    <row r="53" spans="2:33" x14ac:dyDescent="0.55000000000000004">
      <c r="B53" s="33" t="str">
        <f>IF(F53="","",'2'!C49)</f>
        <v xml:space="preserve">Lundbeck </v>
      </c>
      <c r="C53" s="34">
        <f>IF('2'!D49="","",'2'!D49)</f>
        <v>756840</v>
      </c>
      <c r="D53" s="34">
        <f>IF('2'!F49="","",'2'!F49)</f>
        <v>303995</v>
      </c>
      <c r="E53" s="34">
        <f>IF('2'!E49="","",'2'!E49)</f>
        <v>266105</v>
      </c>
      <c r="F53" s="34">
        <f>IF('2'!H49="","",IF('2'!H49=0,'3'!AE53,'2'!H49+AE53))</f>
        <v>-37889.999999995402</v>
      </c>
      <c r="G53" s="195"/>
      <c r="H53" s="35">
        <f t="shared" si="0"/>
        <v>46</v>
      </c>
      <c r="I53" s="36" t="str">
        <f t="shared" si="11"/>
        <v>Jyske Bank</v>
      </c>
      <c r="J53" s="34">
        <f t="shared" si="12"/>
        <v>256740</v>
      </c>
      <c r="K53" s="37">
        <f t="shared" si="13"/>
        <v>101236</v>
      </c>
      <c r="L53" s="37">
        <f t="shared" si="14"/>
        <v>66307</v>
      </c>
      <c r="M53" s="37">
        <f t="shared" si="15"/>
        <v>-34928.999999987995</v>
      </c>
      <c r="N53" s="37">
        <f t="shared" si="31"/>
        <v>4433071.0000003064</v>
      </c>
      <c r="O53" s="38">
        <f t="shared" si="39"/>
        <v>0.25826517099010671</v>
      </c>
      <c r="P53" s="38">
        <f t="shared" si="40"/>
        <v>0.39431331307937989</v>
      </c>
      <c r="Q53" s="38">
        <f t="shared" si="41"/>
        <v>-0.13604814208922644</v>
      </c>
      <c r="R53" s="38">
        <f t="shared" si="32"/>
        <v>1.5889228795136769</v>
      </c>
      <c r="T53" s="45" t="str">
        <f t="shared" si="24"/>
        <v/>
      </c>
      <c r="U53" s="176">
        <f t="shared" si="27"/>
        <v>0.70769230769230773</v>
      </c>
      <c r="V53" s="176">
        <f t="shared" si="28"/>
        <v>0.69230769230769229</v>
      </c>
      <c r="W53" s="39">
        <f t="shared" si="21"/>
        <v>0.70769230769230773</v>
      </c>
      <c r="X53" s="40">
        <f t="shared" si="4"/>
        <v>1</v>
      </c>
      <c r="Y53" s="41">
        <f t="shared" si="33"/>
        <v>52</v>
      </c>
      <c r="Z53" s="42" t="str">
        <f t="shared" si="34"/>
        <v xml:space="preserve">Lundbeck </v>
      </c>
      <c r="AA53" s="43">
        <f t="shared" si="35"/>
        <v>756840</v>
      </c>
      <c r="AB53" s="43">
        <f t="shared" si="36"/>
        <v>-37889.999999990803</v>
      </c>
      <c r="AC53" s="44">
        <f t="shared" si="37"/>
        <v>303995</v>
      </c>
      <c r="AD53" s="44">
        <f t="shared" si="38"/>
        <v>266105</v>
      </c>
      <c r="AE53" s="45">
        <v>4.5999999999999998E-9</v>
      </c>
      <c r="AF53" s="45">
        <f t="shared" si="29"/>
        <v>-0.81376243958266292</v>
      </c>
      <c r="AG53" s="45">
        <f t="shared" si="30"/>
        <v>2.1648162982952539</v>
      </c>
    </row>
    <row r="54" spans="2:33" x14ac:dyDescent="0.55000000000000004">
      <c r="B54" s="33" t="str">
        <f>IF(F54="","",'2'!C50)</f>
        <v>Jyske Bank</v>
      </c>
      <c r="C54" s="34">
        <f>IF('2'!D50="","",'2'!D50)</f>
        <v>256740</v>
      </c>
      <c r="D54" s="34">
        <f>IF('2'!F50="","",'2'!F50)</f>
        <v>101236</v>
      </c>
      <c r="E54" s="34">
        <f>IF('2'!E50="","",'2'!E50)</f>
        <v>66307</v>
      </c>
      <c r="F54" s="34">
        <f>IF('2'!H50="","",IF('2'!H50=0,'3'!AE54,'2'!H50+AE54))</f>
        <v>-34928.9999999953</v>
      </c>
      <c r="G54" s="195"/>
      <c r="H54" s="35">
        <f t="shared" si="0"/>
        <v>47</v>
      </c>
      <c r="I54" s="36" t="str">
        <f t="shared" si="11"/>
        <v>Jyske Bank</v>
      </c>
      <c r="J54" s="34">
        <f t="shared" si="12"/>
        <v>256740</v>
      </c>
      <c r="K54" s="37">
        <f t="shared" si="13"/>
        <v>101236</v>
      </c>
      <c r="L54" s="37">
        <f t="shared" si="14"/>
        <v>66307</v>
      </c>
      <c r="M54" s="37">
        <f t="shared" si="15"/>
        <v>-34928.999999990599</v>
      </c>
      <c r="N54" s="37">
        <f t="shared" si="31"/>
        <v>4398142.0000003157</v>
      </c>
      <c r="O54" s="38">
        <f t="shared" si="39"/>
        <v>0.25826517099010671</v>
      </c>
      <c r="P54" s="38">
        <f t="shared" si="40"/>
        <v>0.39431331307937989</v>
      </c>
      <c r="Q54" s="38">
        <f t="shared" si="41"/>
        <v>-0.13604814208923657</v>
      </c>
      <c r="R54" s="38">
        <f t="shared" si="32"/>
        <v>1.5764034573662504</v>
      </c>
      <c r="T54" s="45" t="str">
        <f t="shared" si="24"/>
        <v/>
      </c>
      <c r="U54" s="176">
        <f t="shared" si="27"/>
        <v>0.72307692307692317</v>
      </c>
      <c r="V54" s="176">
        <f t="shared" si="28"/>
        <v>0.70769230769230773</v>
      </c>
      <c r="W54" s="39">
        <f t="shared" si="21"/>
        <v>0.72307692307692317</v>
      </c>
      <c r="X54" s="40">
        <f t="shared" si="4"/>
        <v>1</v>
      </c>
      <c r="Y54" s="41">
        <f t="shared" si="33"/>
        <v>47</v>
      </c>
      <c r="Z54" s="42" t="str">
        <f t="shared" si="34"/>
        <v>Jyske Bank</v>
      </c>
      <c r="AA54" s="43">
        <f t="shared" si="35"/>
        <v>256740</v>
      </c>
      <c r="AB54" s="43">
        <f t="shared" si="36"/>
        <v>-34928.999999990599</v>
      </c>
      <c r="AC54" s="44">
        <f t="shared" si="37"/>
        <v>101236</v>
      </c>
      <c r="AD54" s="44">
        <f t="shared" si="38"/>
        <v>66307</v>
      </c>
      <c r="AE54" s="45">
        <v>4.6999999999999999E-9</v>
      </c>
      <c r="AF54" s="45">
        <f t="shared" si="29"/>
        <v>-0.81376243958272065</v>
      </c>
      <c r="AG54" s="45">
        <f t="shared" si="30"/>
        <v>2.1648162982952948</v>
      </c>
    </row>
    <row r="55" spans="2:33" x14ac:dyDescent="0.55000000000000004">
      <c r="B55" s="33" t="str">
        <f>IF(F55="","",'2'!C51)</f>
        <v>Vestas</v>
      </c>
      <c r="C55" s="34">
        <f>IF('2'!D51="","",'2'!D51)</f>
        <v>156740</v>
      </c>
      <c r="D55" s="34">
        <f>IF('2'!F51="","",'2'!F51)</f>
        <v>58825</v>
      </c>
      <c r="E55" s="34">
        <f>IF('2'!E51="","",'2'!E51)</f>
        <v>36307</v>
      </c>
      <c r="F55" s="34">
        <f>IF('2'!H51="","",IF('2'!H51=0,'3'!AE55,'2'!H51+AE55))</f>
        <v>-22517.999999995202</v>
      </c>
      <c r="G55" s="195"/>
      <c r="H55" s="35">
        <f t="shared" si="0"/>
        <v>48</v>
      </c>
      <c r="I55" s="36" t="str">
        <f t="shared" si="11"/>
        <v>Jyske Bank</v>
      </c>
      <c r="J55" s="34">
        <f t="shared" si="12"/>
        <v>256740</v>
      </c>
      <c r="K55" s="37">
        <f t="shared" si="13"/>
        <v>101236</v>
      </c>
      <c r="L55" s="37">
        <f t="shared" si="14"/>
        <v>66307</v>
      </c>
      <c r="M55" s="37">
        <f t="shared" si="15"/>
        <v>-34928.999999993204</v>
      </c>
      <c r="N55" s="37">
        <f t="shared" si="31"/>
        <v>4363213.0000003222</v>
      </c>
      <c r="O55" s="38">
        <f t="shared" si="39"/>
        <v>0.25826517099010671</v>
      </c>
      <c r="P55" s="38">
        <f t="shared" si="40"/>
        <v>0.39431331307937989</v>
      </c>
      <c r="Q55" s="38">
        <f t="shared" si="41"/>
        <v>-0.13604814208924673</v>
      </c>
      <c r="R55" s="38">
        <f t="shared" si="32"/>
        <v>1.5638840352188228</v>
      </c>
      <c r="T55" s="45" t="str">
        <f t="shared" si="24"/>
        <v/>
      </c>
      <c r="U55" s="176">
        <f t="shared" si="27"/>
        <v>0.7384615384615385</v>
      </c>
      <c r="V55" s="176">
        <f t="shared" si="28"/>
        <v>0.72307692307692317</v>
      </c>
      <c r="W55" s="39">
        <f t="shared" si="21"/>
        <v>0.7384615384615385</v>
      </c>
      <c r="X55" s="40">
        <f t="shared" si="4"/>
        <v>1</v>
      </c>
      <c r="Y55" s="41">
        <f t="shared" si="33"/>
        <v>39</v>
      </c>
      <c r="Z55" s="42" t="str">
        <f t="shared" si="34"/>
        <v>Vestas</v>
      </c>
      <c r="AA55" s="43">
        <f t="shared" si="35"/>
        <v>156740</v>
      </c>
      <c r="AB55" s="43">
        <f t="shared" si="36"/>
        <v>-22517.999999990403</v>
      </c>
      <c r="AC55" s="44">
        <f t="shared" si="37"/>
        <v>58825</v>
      </c>
      <c r="AD55" s="44">
        <f t="shared" si="38"/>
        <v>36307</v>
      </c>
      <c r="AE55" s="45">
        <v>4.8E-9</v>
      </c>
      <c r="AF55" s="45">
        <f t="shared" si="29"/>
        <v>-0.8137624395827987</v>
      </c>
      <c r="AG55" s="45">
        <f t="shared" si="30"/>
        <v>2.1648162982953512</v>
      </c>
    </row>
    <row r="56" spans="2:33" x14ac:dyDescent="0.55000000000000004">
      <c r="B56" s="33" t="str">
        <f>IF(F56="","",'2'!C52)</f>
        <v>Nordea</v>
      </c>
      <c r="C56" s="34">
        <f>IF('2'!D52="","",'2'!D52)</f>
        <v>356840</v>
      </c>
      <c r="D56" s="34">
        <f>IF('2'!F52="","",'2'!F52)</f>
        <v>370965</v>
      </c>
      <c r="E56" s="34">
        <f>IF('2'!E52="","",'2'!E52)</f>
        <v>166407</v>
      </c>
      <c r="F56" s="34">
        <f>IF('2'!H52="","",IF('2'!H52=0,'3'!AE56,'2'!H52+AE56))</f>
        <v>-204557.99999999511</v>
      </c>
      <c r="G56" s="195"/>
      <c r="H56" s="35">
        <f t="shared" si="0"/>
        <v>49</v>
      </c>
      <c r="I56" s="36" t="str">
        <f t="shared" si="11"/>
        <v>Jyske Bank</v>
      </c>
      <c r="J56" s="34">
        <f t="shared" si="12"/>
        <v>256740</v>
      </c>
      <c r="K56" s="37">
        <f t="shared" si="13"/>
        <v>101236</v>
      </c>
      <c r="L56" s="37">
        <f t="shared" si="14"/>
        <v>66307</v>
      </c>
      <c r="M56" s="37">
        <f t="shared" si="15"/>
        <v>-34928.999999995794</v>
      </c>
      <c r="N56" s="37">
        <f t="shared" si="31"/>
        <v>4328284.0000003269</v>
      </c>
      <c r="O56" s="38">
        <f t="shared" si="39"/>
        <v>0.25826517099010671</v>
      </c>
      <c r="P56" s="38">
        <f t="shared" si="40"/>
        <v>0.39431331307937989</v>
      </c>
      <c r="Q56" s="38">
        <f t="shared" si="41"/>
        <v>-0.13604814208925681</v>
      </c>
      <c r="R56" s="38">
        <f t="shared" si="32"/>
        <v>1.5513646130713945</v>
      </c>
      <c r="T56" s="45" t="str">
        <f t="shared" si="24"/>
        <v/>
      </c>
      <c r="U56" s="176">
        <f t="shared" si="27"/>
        <v>0.75384615384615383</v>
      </c>
      <c r="V56" s="176">
        <f t="shared" si="28"/>
        <v>0.7384615384615385</v>
      </c>
      <c r="W56" s="39">
        <f t="shared" si="21"/>
        <v>0.75384615384615383</v>
      </c>
      <c r="X56" s="40">
        <f t="shared" si="4"/>
        <v>1</v>
      </c>
      <c r="Y56" s="41">
        <f t="shared" si="33"/>
        <v>62</v>
      </c>
      <c r="Z56" s="42" t="str">
        <f t="shared" si="34"/>
        <v>Nordea</v>
      </c>
      <c r="AA56" s="43">
        <f t="shared" si="35"/>
        <v>356840</v>
      </c>
      <c r="AB56" s="43">
        <f t="shared" si="36"/>
        <v>-204557.99999999022</v>
      </c>
      <c r="AC56" s="44">
        <f t="shared" si="37"/>
        <v>370965</v>
      </c>
      <c r="AD56" s="44">
        <f t="shared" si="38"/>
        <v>166407</v>
      </c>
      <c r="AE56" s="45">
        <v>4.9E-9</v>
      </c>
      <c r="AF56" s="45">
        <f t="shared" si="29"/>
        <v>-0.813762439582842</v>
      </c>
      <c r="AG56" s="45">
        <f t="shared" si="30"/>
        <v>2.1648162982953831</v>
      </c>
    </row>
    <row r="57" spans="2:33" x14ac:dyDescent="0.55000000000000004">
      <c r="B57" s="33" t="str">
        <f>IF(F57="","",'2'!C53)</f>
        <v>Vestas</v>
      </c>
      <c r="C57" s="34">
        <f>IF('2'!D53="","",'2'!D53)</f>
        <v>156740</v>
      </c>
      <c r="D57" s="34">
        <f>IF('2'!F53="","",'2'!F53)</f>
        <v>58825</v>
      </c>
      <c r="E57" s="34">
        <f>IF('2'!E53="","",'2'!E53)</f>
        <v>36307</v>
      </c>
      <c r="F57" s="34">
        <f>IF('2'!H53="","",IF('2'!H53=0,'3'!AE57,'2'!H53+AE57))</f>
        <v>-22517.999999995001</v>
      </c>
      <c r="G57" s="195"/>
      <c r="H57" s="35">
        <f t="shared" si="0"/>
        <v>50</v>
      </c>
      <c r="I57" s="36" t="str">
        <f t="shared" si="11"/>
        <v>Jyske Bank</v>
      </c>
      <c r="J57" s="34">
        <f t="shared" si="12"/>
        <v>256740</v>
      </c>
      <c r="K57" s="37">
        <f t="shared" si="13"/>
        <v>101236</v>
      </c>
      <c r="L57" s="37">
        <f t="shared" si="14"/>
        <v>66307</v>
      </c>
      <c r="M57" s="37">
        <f t="shared" si="15"/>
        <v>-34928.999999998399</v>
      </c>
      <c r="N57" s="37">
        <f t="shared" si="31"/>
        <v>4293355.0000003288</v>
      </c>
      <c r="O57" s="38">
        <f t="shared" si="39"/>
        <v>0.25826517099010671</v>
      </c>
      <c r="P57" s="38">
        <f t="shared" si="40"/>
        <v>0.39431331307937989</v>
      </c>
      <c r="Q57" s="38">
        <f t="shared" si="41"/>
        <v>-0.13604814208926697</v>
      </c>
      <c r="R57" s="38">
        <f t="shared" si="32"/>
        <v>1.5388451909239653</v>
      </c>
      <c r="T57" s="45" t="str">
        <f t="shared" si="24"/>
        <v/>
      </c>
      <c r="U57" s="176">
        <f t="shared" si="27"/>
        <v>0.76923076923076927</v>
      </c>
      <c r="V57" s="176">
        <f t="shared" si="28"/>
        <v>0.75384615384615383</v>
      </c>
      <c r="W57" s="39">
        <f t="shared" si="21"/>
        <v>0.76923076923076927</v>
      </c>
      <c r="X57" s="40">
        <f t="shared" si="4"/>
        <v>1</v>
      </c>
      <c r="Y57" s="41">
        <f t="shared" si="33"/>
        <v>38</v>
      </c>
      <c r="Z57" s="42" t="str">
        <f t="shared" si="34"/>
        <v>Vestas</v>
      </c>
      <c r="AA57" s="43">
        <f t="shared" si="35"/>
        <v>156740</v>
      </c>
      <c r="AB57" s="43">
        <f t="shared" si="36"/>
        <v>-22517.999999990003</v>
      </c>
      <c r="AC57" s="44">
        <f t="shared" si="37"/>
        <v>58825</v>
      </c>
      <c r="AD57" s="44">
        <f t="shared" si="38"/>
        <v>36307</v>
      </c>
      <c r="AE57" s="45">
        <v>5.0000000000000001E-9</v>
      </c>
      <c r="AF57" s="45">
        <f t="shared" si="29"/>
        <v>-0.81376243958289385</v>
      </c>
      <c r="AG57" s="45">
        <f t="shared" si="30"/>
        <v>2.1648162982954222</v>
      </c>
    </row>
    <row r="58" spans="2:33" x14ac:dyDescent="0.55000000000000004">
      <c r="B58" s="33" t="str">
        <f>IF(F58="","",'2'!C54)</f>
        <v>Nordea</v>
      </c>
      <c r="C58" s="34">
        <f>IF('2'!D54="","",'2'!D54)</f>
        <v>356840</v>
      </c>
      <c r="D58" s="34">
        <f>IF('2'!F54="","",'2'!F54)</f>
        <v>2000</v>
      </c>
      <c r="E58" s="34">
        <f>IF('2'!E54="","",'2'!E54)</f>
        <v>166407</v>
      </c>
      <c r="F58" s="34">
        <f>IF('2'!H54="","",IF('2'!H54=0,'3'!AE58,'2'!H54+AE58))</f>
        <v>164407.00000000509</v>
      </c>
      <c r="G58" s="195"/>
      <c r="H58" s="35">
        <f t="shared" si="0"/>
        <v>51</v>
      </c>
      <c r="I58" s="36" t="str">
        <f t="shared" si="11"/>
        <v xml:space="preserve">Lundbeck </v>
      </c>
      <c r="J58" s="34">
        <f t="shared" si="12"/>
        <v>756840</v>
      </c>
      <c r="K58" s="37">
        <f t="shared" si="13"/>
        <v>303995</v>
      </c>
      <c r="L58" s="37">
        <f t="shared" si="14"/>
        <v>266105</v>
      </c>
      <c r="M58" s="37">
        <f t="shared" si="15"/>
        <v>-37889.999999988198</v>
      </c>
      <c r="N58" s="37">
        <f t="shared" si="31"/>
        <v>4255465.0000003409</v>
      </c>
      <c r="O58" s="38">
        <f t="shared" si="39"/>
        <v>0.35160007399186088</v>
      </c>
      <c r="P58" s="38">
        <f t="shared" si="40"/>
        <v>0.401663495586914</v>
      </c>
      <c r="Q58" s="38">
        <f t="shared" si="41"/>
        <v>-5.0063421595037523E-2</v>
      </c>
      <c r="R58" s="38">
        <f t="shared" si="32"/>
        <v>1.5252644727480664</v>
      </c>
      <c r="T58" s="45" t="str">
        <f t="shared" si="24"/>
        <v/>
      </c>
      <c r="U58" s="176">
        <f t="shared" si="27"/>
        <v>0.78461538461538471</v>
      </c>
      <c r="V58" s="176">
        <f t="shared" si="28"/>
        <v>0.76923076923076927</v>
      </c>
      <c r="W58" s="39">
        <f t="shared" si="21"/>
        <v>0.78461538461538471</v>
      </c>
      <c r="X58" s="40">
        <f t="shared" si="4"/>
        <v>1</v>
      </c>
      <c r="Y58" s="41">
        <f t="shared" si="33"/>
        <v>14</v>
      </c>
      <c r="Z58" s="42" t="str">
        <f t="shared" si="34"/>
        <v>Nordea</v>
      </c>
      <c r="AA58" s="43">
        <f t="shared" si="35"/>
        <v>356840</v>
      </c>
      <c r="AB58" s="43">
        <f t="shared" si="36"/>
        <v>164407.00000001019</v>
      </c>
      <c r="AC58" s="44">
        <f t="shared" si="37"/>
        <v>2000</v>
      </c>
      <c r="AD58" s="44">
        <f t="shared" si="38"/>
        <v>166407</v>
      </c>
      <c r="AE58" s="45">
        <v>5.1000000000000002E-9</v>
      </c>
      <c r="AF58" s="45">
        <f t="shared" si="29"/>
        <v>-0.88274668143342516</v>
      </c>
      <c r="AG58" s="45">
        <f t="shared" si="30"/>
        <v>2.217881099718908</v>
      </c>
    </row>
    <row r="59" spans="2:33" x14ac:dyDescent="0.55000000000000004">
      <c r="B59" s="33" t="str">
        <f>IF(F59="","",'2'!C55)</f>
        <v>Nordea</v>
      </c>
      <c r="C59" s="34">
        <f>IF('2'!D55="","",'2'!D55)</f>
        <v>356840</v>
      </c>
      <c r="D59" s="34">
        <f>IF('2'!F55="","",'2'!F55)</f>
        <v>2000</v>
      </c>
      <c r="E59" s="34">
        <f>IF('2'!E55="","",'2'!E55)</f>
        <v>166407</v>
      </c>
      <c r="F59" s="34">
        <f>IF('2'!H55="","",IF('2'!H55=0,'3'!AE59,'2'!H55+AE59))</f>
        <v>164407.00000000521</v>
      </c>
      <c r="G59" s="195"/>
      <c r="H59" s="35">
        <f t="shared" si="0"/>
        <v>52</v>
      </c>
      <c r="I59" s="36" t="str">
        <f t="shared" si="11"/>
        <v xml:space="preserve">Lundbeck </v>
      </c>
      <c r="J59" s="34">
        <f t="shared" si="12"/>
        <v>756840</v>
      </c>
      <c r="K59" s="37">
        <f t="shared" si="13"/>
        <v>303995</v>
      </c>
      <c r="L59" s="37">
        <f t="shared" si="14"/>
        <v>266105</v>
      </c>
      <c r="M59" s="37">
        <f t="shared" si="15"/>
        <v>-37889.999999990803</v>
      </c>
      <c r="N59" s="37">
        <f t="shared" si="31"/>
        <v>4217575.0000003502</v>
      </c>
      <c r="O59" s="38">
        <f t="shared" si="39"/>
        <v>0.35160007399186088</v>
      </c>
      <c r="P59" s="38">
        <f t="shared" si="40"/>
        <v>0.401663495586914</v>
      </c>
      <c r="Q59" s="38">
        <f t="shared" si="41"/>
        <v>-5.0063421595040965E-2</v>
      </c>
      <c r="R59" s="38">
        <f t="shared" si="32"/>
        <v>1.5116837545721666</v>
      </c>
      <c r="T59" s="45" t="str">
        <f t="shared" si="24"/>
        <v/>
      </c>
      <c r="U59" s="176">
        <f t="shared" si="27"/>
        <v>0.8</v>
      </c>
      <c r="V59" s="176">
        <f t="shared" si="28"/>
        <v>0.78461538461538471</v>
      </c>
      <c r="W59" s="39">
        <f t="shared" si="21"/>
        <v>0.8</v>
      </c>
      <c r="X59" s="40">
        <f t="shared" si="4"/>
        <v>1</v>
      </c>
      <c r="Y59" s="41">
        <f t="shared" si="33"/>
        <v>13</v>
      </c>
      <c r="Z59" s="42" t="str">
        <f t="shared" si="34"/>
        <v>Nordea</v>
      </c>
      <c r="AA59" s="43">
        <f t="shared" si="35"/>
        <v>356840</v>
      </c>
      <c r="AB59" s="43">
        <f t="shared" si="36"/>
        <v>164407.00000001042</v>
      </c>
      <c r="AC59" s="44">
        <f t="shared" si="37"/>
        <v>2000</v>
      </c>
      <c r="AD59" s="44">
        <f t="shared" si="38"/>
        <v>166407</v>
      </c>
      <c r="AE59" s="45">
        <v>5.2000000000000002E-9</v>
      </c>
      <c r="AF59" s="45">
        <f t="shared" si="29"/>
        <v>-0.88274668143348922</v>
      </c>
      <c r="AG59" s="45">
        <f t="shared" si="30"/>
        <v>2.2178810997189582</v>
      </c>
    </row>
    <row r="60" spans="2:33" x14ac:dyDescent="0.55000000000000004">
      <c r="B60" s="33" t="str">
        <f>IF(F60="","",'2'!C56)</f>
        <v>Mærsk</v>
      </c>
      <c r="C60" s="34">
        <f>IF('2'!D56="","",'2'!D56)</f>
        <v>689612</v>
      </c>
      <c r="D60" s="34">
        <f>IF('2'!F56="","",'2'!F56)</f>
        <v>195322</v>
      </c>
      <c r="E60" s="34">
        <f>IF('2'!E56="","",'2'!E56)</f>
        <v>428497</v>
      </c>
      <c r="F60" s="34">
        <f>IF('2'!H56="","",IF('2'!H56=0,'3'!AE60,'2'!H56+AE60))</f>
        <v>233175.0000000053</v>
      </c>
      <c r="G60" s="195"/>
      <c r="H60" s="35">
        <f t="shared" si="0"/>
        <v>53</v>
      </c>
      <c r="I60" s="36" t="str">
        <f t="shared" si="11"/>
        <v xml:space="preserve">Lundbeck </v>
      </c>
      <c r="J60" s="34">
        <f t="shared" si="12"/>
        <v>756840</v>
      </c>
      <c r="K60" s="37">
        <f t="shared" si="13"/>
        <v>303995</v>
      </c>
      <c r="L60" s="37">
        <f t="shared" si="14"/>
        <v>266105</v>
      </c>
      <c r="M60" s="37">
        <f t="shared" si="15"/>
        <v>-37889.999999993393</v>
      </c>
      <c r="N60" s="37">
        <f t="shared" si="31"/>
        <v>4179685.0000003567</v>
      </c>
      <c r="O60" s="38">
        <f t="shared" si="39"/>
        <v>0.35160007399186088</v>
      </c>
      <c r="P60" s="38">
        <f t="shared" si="40"/>
        <v>0.401663495586914</v>
      </c>
      <c r="Q60" s="38">
        <f t="shared" si="41"/>
        <v>-5.0063421595044386E-2</v>
      </c>
      <c r="R60" s="38">
        <f t="shared" si="32"/>
        <v>1.498103036396266</v>
      </c>
      <c r="T60" s="45" t="str">
        <f t="shared" si="24"/>
        <v/>
      </c>
      <c r="U60" s="176">
        <f t="shared" si="27"/>
        <v>0.81538461538461537</v>
      </c>
      <c r="V60" s="176">
        <f t="shared" si="28"/>
        <v>0.8</v>
      </c>
      <c r="W60" s="39">
        <f t="shared" si="21"/>
        <v>0.81538461538461537</v>
      </c>
      <c r="X60" s="40">
        <f t="shared" si="4"/>
        <v>1</v>
      </c>
      <c r="Y60" s="41">
        <f t="shared" si="33"/>
        <v>1</v>
      </c>
      <c r="Z60" s="42" t="str">
        <f t="shared" si="34"/>
        <v>Mærsk</v>
      </c>
      <c r="AA60" s="43">
        <f t="shared" si="35"/>
        <v>689612</v>
      </c>
      <c r="AB60" s="43">
        <f t="shared" si="36"/>
        <v>233175.00000001059</v>
      </c>
      <c r="AC60" s="44">
        <f t="shared" si="37"/>
        <v>195322</v>
      </c>
      <c r="AD60" s="44">
        <f t="shared" si="38"/>
        <v>428497</v>
      </c>
      <c r="AE60" s="45">
        <v>5.3000000000000003E-9</v>
      </c>
      <c r="AF60" s="45">
        <f t="shared" si="29"/>
        <v>-0.88274668143354695</v>
      </c>
      <c r="AG60" s="45">
        <f t="shared" si="30"/>
        <v>2.2178810997190044</v>
      </c>
    </row>
    <row r="61" spans="2:33" x14ac:dyDescent="0.55000000000000004">
      <c r="B61" s="33" t="str">
        <f>IF(F61="","",'2'!C57)</f>
        <v>Carlsberg</v>
      </c>
      <c r="C61" s="34">
        <f>IF('2'!D57="","",'2'!D57)</f>
        <v>876200</v>
      </c>
      <c r="D61" s="34">
        <f>IF('2'!F57="","",'2'!F57)</f>
        <v>141111</v>
      </c>
      <c r="E61" s="34">
        <f>IF('2'!E57="","",'2'!E57)</f>
        <v>374078</v>
      </c>
      <c r="F61" s="34">
        <f>IF('2'!H57="","",IF('2'!H57=0,'3'!AE61,'2'!H57+AE61))</f>
        <v>232967.00000000541</v>
      </c>
      <c r="G61" s="195"/>
      <c r="H61" s="35">
        <f t="shared" si="0"/>
        <v>54</v>
      </c>
      <c r="I61" s="36" t="str">
        <f t="shared" si="11"/>
        <v xml:space="preserve">Lundbeck </v>
      </c>
      <c r="J61" s="34">
        <f t="shared" si="12"/>
        <v>756840</v>
      </c>
      <c r="K61" s="37">
        <f t="shared" si="13"/>
        <v>303995</v>
      </c>
      <c r="L61" s="37">
        <f t="shared" si="14"/>
        <v>266105</v>
      </c>
      <c r="M61" s="37">
        <f t="shared" si="15"/>
        <v>-37889.999999995998</v>
      </c>
      <c r="N61" s="37">
        <f t="shared" si="31"/>
        <v>4141795.0000003609</v>
      </c>
      <c r="O61" s="38">
        <f t="shared" si="39"/>
        <v>0.35160007399186088</v>
      </c>
      <c r="P61" s="38">
        <f t="shared" si="40"/>
        <v>0.401663495586914</v>
      </c>
      <c r="Q61" s="38">
        <f t="shared" si="41"/>
        <v>-5.0063421595047827E-2</v>
      </c>
      <c r="R61" s="38">
        <f t="shared" si="32"/>
        <v>1.4845223182203642</v>
      </c>
      <c r="T61" s="45" t="str">
        <f t="shared" si="24"/>
        <v/>
      </c>
      <c r="U61" s="176">
        <f t="shared" si="27"/>
        <v>0.83076923076923082</v>
      </c>
      <c r="V61" s="176">
        <f t="shared" si="28"/>
        <v>0.81538461538461537</v>
      </c>
      <c r="W61" s="39">
        <f t="shared" si="21"/>
        <v>0.83076923076923082</v>
      </c>
      <c r="X61" s="40">
        <f t="shared" si="4"/>
        <v>1</v>
      </c>
      <c r="Y61" s="41">
        <f t="shared" si="33"/>
        <v>6</v>
      </c>
      <c r="Z61" s="42" t="str">
        <f t="shared" si="34"/>
        <v>Carlsberg</v>
      </c>
      <c r="AA61" s="43">
        <f t="shared" si="35"/>
        <v>876200</v>
      </c>
      <c r="AB61" s="43">
        <f t="shared" si="36"/>
        <v>232967.00000001083</v>
      </c>
      <c r="AC61" s="44">
        <f t="shared" si="37"/>
        <v>141111</v>
      </c>
      <c r="AD61" s="44">
        <f t="shared" si="38"/>
        <v>374078</v>
      </c>
      <c r="AE61" s="45">
        <v>5.4000000000000004E-9</v>
      </c>
      <c r="AF61" s="45">
        <f t="shared" si="29"/>
        <v>-0.88274668143361279</v>
      </c>
      <c r="AG61" s="45">
        <f t="shared" si="30"/>
        <v>2.2178810997190581</v>
      </c>
    </row>
    <row r="62" spans="2:33" x14ac:dyDescent="0.55000000000000004">
      <c r="B62" s="33" t="str">
        <f>IF(F62="","",'2'!C58)</f>
        <v>Coloplast</v>
      </c>
      <c r="C62" s="34">
        <f>IF('2'!D58="","",'2'!D58)</f>
        <v>829205</v>
      </c>
      <c r="D62" s="34">
        <f>IF('2'!F58="","",'2'!F58)</f>
        <v>56500</v>
      </c>
      <c r="E62" s="34">
        <f>IF('2'!E58="","",'2'!E58)</f>
        <v>51283</v>
      </c>
      <c r="F62" s="34">
        <f>IF('2'!H58="","",IF('2'!H58=0,'3'!AE62,'2'!H58+AE62))</f>
        <v>-5216.9999999945003</v>
      </c>
      <c r="G62" s="195"/>
      <c r="H62" s="35">
        <f t="shared" si="0"/>
        <v>55</v>
      </c>
      <c r="I62" s="36" t="str">
        <f t="shared" si="11"/>
        <v xml:space="preserve">Lundbeck </v>
      </c>
      <c r="J62" s="34">
        <f t="shared" si="12"/>
        <v>756840</v>
      </c>
      <c r="K62" s="37">
        <f t="shared" si="13"/>
        <v>303995</v>
      </c>
      <c r="L62" s="37">
        <f t="shared" si="14"/>
        <v>266105</v>
      </c>
      <c r="M62" s="37">
        <f t="shared" si="15"/>
        <v>-37889.999999998603</v>
      </c>
      <c r="N62" s="37">
        <f t="shared" si="31"/>
        <v>4103905.0000003623</v>
      </c>
      <c r="O62" s="38">
        <f t="shared" si="39"/>
        <v>0.35160007399186088</v>
      </c>
      <c r="P62" s="38">
        <f t="shared" si="40"/>
        <v>0.401663495586914</v>
      </c>
      <c r="Q62" s="38">
        <f t="shared" si="41"/>
        <v>-5.0063421595051269E-2</v>
      </c>
      <c r="R62" s="38">
        <f t="shared" si="32"/>
        <v>1.4709416000444615</v>
      </c>
      <c r="T62" s="45" t="str">
        <f t="shared" si="24"/>
        <v/>
      </c>
      <c r="U62" s="176">
        <f t="shared" si="27"/>
        <v>0.84615384615384626</v>
      </c>
      <c r="V62" s="176">
        <f t="shared" si="28"/>
        <v>0.83076923076923082</v>
      </c>
      <c r="W62" s="39">
        <f t="shared" si="21"/>
        <v>0.84615384615384626</v>
      </c>
      <c r="X62" s="40">
        <f t="shared" si="4"/>
        <v>1</v>
      </c>
      <c r="Y62" s="41">
        <f t="shared" si="33"/>
        <v>26</v>
      </c>
      <c r="Z62" s="42" t="str">
        <f t="shared" si="34"/>
        <v>Coloplast</v>
      </c>
      <c r="AA62" s="43">
        <f t="shared" si="35"/>
        <v>829205</v>
      </c>
      <c r="AB62" s="43">
        <f t="shared" si="36"/>
        <v>-5216.9999999890006</v>
      </c>
      <c r="AC62" s="44">
        <f t="shared" si="37"/>
        <v>56500</v>
      </c>
      <c r="AD62" s="44">
        <f t="shared" si="38"/>
        <v>51283</v>
      </c>
      <c r="AE62" s="45">
        <v>5.4999999999999996E-9</v>
      </c>
      <c r="AF62" s="45">
        <f t="shared" si="29"/>
        <v>-0.88274668143367052</v>
      </c>
      <c r="AG62" s="45">
        <f t="shared" si="30"/>
        <v>2.2178810997191061</v>
      </c>
    </row>
    <row r="63" spans="2:33" x14ac:dyDescent="0.55000000000000004">
      <c r="B63" s="33" t="str">
        <f>IF(F63="","",'2'!C59)</f>
        <v>Dansk Bank</v>
      </c>
      <c r="C63" s="34">
        <f>IF('2'!D59="","",'2'!D59)</f>
        <v>1345010</v>
      </c>
      <c r="D63" s="34">
        <f>IF('2'!F59="","",'2'!F59)</f>
        <v>303655</v>
      </c>
      <c r="E63" s="34">
        <f>IF('2'!E59="","",'2'!E59)</f>
        <v>467110</v>
      </c>
      <c r="F63" s="34">
        <f>IF('2'!H59="","",IF('2'!H59=0,'3'!AE63,'2'!H59+AE63))</f>
        <v>163455.00000000559</v>
      </c>
      <c r="G63" s="195"/>
      <c r="H63" s="35">
        <f t="shared" si="0"/>
        <v>56</v>
      </c>
      <c r="I63" s="36" t="str">
        <f t="shared" si="11"/>
        <v>FLSmidth</v>
      </c>
      <c r="J63" s="34">
        <f t="shared" si="12"/>
        <v>1157930</v>
      </c>
      <c r="K63" s="37">
        <f t="shared" si="13"/>
        <v>717234</v>
      </c>
      <c r="L63" s="37">
        <f t="shared" si="14"/>
        <v>659008</v>
      </c>
      <c r="M63" s="37">
        <f t="shared" si="15"/>
        <v>-58225.999999988402</v>
      </c>
      <c r="N63" s="37">
        <f t="shared" si="31"/>
        <v>4045679.0000003739</v>
      </c>
      <c r="O63" s="38">
        <f t="shared" si="39"/>
        <v>0.56912594025545582</v>
      </c>
      <c r="P63" s="38">
        <f t="shared" si="40"/>
        <v>0.61941049977114337</v>
      </c>
      <c r="Q63" s="38">
        <f t="shared" si="41"/>
        <v>-5.0284559515677459E-2</v>
      </c>
      <c r="R63" s="38">
        <f t="shared" si="32"/>
        <v>1.4500719537918889</v>
      </c>
      <c r="T63" s="45" t="str">
        <f t="shared" si="24"/>
        <v/>
      </c>
      <c r="U63" s="176">
        <f t="shared" si="27"/>
        <v>0.86153846153846159</v>
      </c>
      <c r="V63" s="176">
        <f t="shared" si="28"/>
        <v>0.84615384615384626</v>
      </c>
      <c r="W63" s="39">
        <f t="shared" si="21"/>
        <v>0.86153846153846159</v>
      </c>
      <c r="X63" s="40">
        <f t="shared" si="4"/>
        <v>1</v>
      </c>
      <c r="Y63" s="41">
        <f t="shared" si="33"/>
        <v>21</v>
      </c>
      <c r="Z63" s="42" t="str">
        <f t="shared" si="34"/>
        <v>Dansk Bank</v>
      </c>
      <c r="AA63" s="43">
        <f t="shared" si="35"/>
        <v>1345010</v>
      </c>
      <c r="AB63" s="43">
        <f t="shared" si="36"/>
        <v>163455.00000001118</v>
      </c>
      <c r="AC63" s="44">
        <f t="shared" si="37"/>
        <v>303655</v>
      </c>
      <c r="AD63" s="44">
        <f t="shared" si="38"/>
        <v>467110</v>
      </c>
      <c r="AE63" s="45">
        <v>5.5999999999999997E-9</v>
      </c>
      <c r="AF63" s="45">
        <f t="shared" si="29"/>
        <v>-1.3565270064172235</v>
      </c>
      <c r="AG63" s="45">
        <f t="shared" si="30"/>
        <v>2.6187721439359581</v>
      </c>
    </row>
    <row r="64" spans="2:33" x14ac:dyDescent="0.55000000000000004">
      <c r="B64" s="33" t="str">
        <f>IF(F64="","",'2'!C60)</f>
        <v>DSV</v>
      </c>
      <c r="C64" s="34">
        <f>IF('2'!D60="","",'2'!D60)</f>
        <v>456740</v>
      </c>
      <c r="D64" s="34">
        <f>IF('2'!F60="","",'2'!F60)</f>
        <v>290965</v>
      </c>
      <c r="E64" s="34">
        <f>IF('2'!E60="","",'2'!E60)</f>
        <v>276407</v>
      </c>
      <c r="F64" s="34">
        <f>IF('2'!H60="","",IF('2'!H60=0,'3'!AE64,'2'!H60+AE64))</f>
        <v>-14557.999999994299</v>
      </c>
      <c r="G64" s="195"/>
      <c r="H64" s="35">
        <f t="shared" si="0"/>
        <v>57</v>
      </c>
      <c r="I64" s="36" t="str">
        <f t="shared" si="11"/>
        <v>FLSmidth</v>
      </c>
      <c r="J64" s="34">
        <f t="shared" si="12"/>
        <v>1157930</v>
      </c>
      <c r="K64" s="37">
        <f t="shared" si="13"/>
        <v>717234</v>
      </c>
      <c r="L64" s="37">
        <f t="shared" si="14"/>
        <v>659008</v>
      </c>
      <c r="M64" s="37">
        <f t="shared" si="15"/>
        <v>-58225.999999991007</v>
      </c>
      <c r="N64" s="37">
        <f t="shared" si="31"/>
        <v>3987453.0000003828</v>
      </c>
      <c r="O64" s="38">
        <f t="shared" si="39"/>
        <v>0.56912594025545582</v>
      </c>
      <c r="P64" s="38">
        <f t="shared" si="40"/>
        <v>0.61941049977114337</v>
      </c>
      <c r="Q64" s="38">
        <f t="shared" si="41"/>
        <v>-5.0284559515679714E-2</v>
      </c>
      <c r="R64" s="38">
        <f t="shared" si="32"/>
        <v>1.4292023075393152</v>
      </c>
      <c r="T64" s="45" t="str">
        <f t="shared" si="24"/>
        <v/>
      </c>
      <c r="U64" s="176">
        <f t="shared" si="27"/>
        <v>0.87692307692307692</v>
      </c>
      <c r="V64" s="176">
        <f t="shared" si="28"/>
        <v>0.86153846153846159</v>
      </c>
      <c r="W64" s="39">
        <f t="shared" si="21"/>
        <v>0.87692307692307692</v>
      </c>
      <c r="X64" s="40">
        <f t="shared" si="4"/>
        <v>1</v>
      </c>
      <c r="Y64" s="41">
        <f t="shared" si="33"/>
        <v>31</v>
      </c>
      <c r="Z64" s="42" t="str">
        <f t="shared" si="34"/>
        <v>DSV</v>
      </c>
      <c r="AA64" s="43">
        <f t="shared" si="35"/>
        <v>456740</v>
      </c>
      <c r="AB64" s="43">
        <f t="shared" si="36"/>
        <v>-14557.999999988599</v>
      </c>
      <c r="AC64" s="44">
        <f t="shared" si="37"/>
        <v>290965</v>
      </c>
      <c r="AD64" s="44">
        <f t="shared" si="38"/>
        <v>276407</v>
      </c>
      <c r="AE64" s="45">
        <v>5.6999999999999998E-9</v>
      </c>
      <c r="AF64" s="45">
        <f t="shared" si="29"/>
        <v>-1.3565270064172956</v>
      </c>
      <c r="AG64" s="45">
        <f t="shared" si="30"/>
        <v>2.6187721439360203</v>
      </c>
    </row>
    <row r="65" spans="2:33" x14ac:dyDescent="0.55000000000000004">
      <c r="B65" s="33" t="str">
        <f>IF(F65="","",'2'!C61)</f>
        <v>FLSmidth</v>
      </c>
      <c r="C65" s="34">
        <f>IF('2'!D61="","",'2'!D61)</f>
        <v>1157930</v>
      </c>
      <c r="D65" s="34">
        <f>IF('2'!F61="","",'2'!F61)</f>
        <v>717234</v>
      </c>
      <c r="E65" s="34">
        <f>IF('2'!E61="","",'2'!E61)</f>
        <v>659008</v>
      </c>
      <c r="F65" s="34">
        <f>IF('2'!H61="","",IF('2'!H61=0,'3'!AE65,'2'!H61+AE65))</f>
        <v>-58225.999999994201</v>
      </c>
      <c r="G65" s="195"/>
      <c r="H65" s="35">
        <f t="shared" si="0"/>
        <v>58</v>
      </c>
      <c r="I65" s="36" t="str">
        <f t="shared" si="11"/>
        <v>FLSmidth</v>
      </c>
      <c r="J65" s="34">
        <f t="shared" si="12"/>
        <v>1157930</v>
      </c>
      <c r="K65" s="37">
        <f t="shared" si="13"/>
        <v>717234</v>
      </c>
      <c r="L65" s="37">
        <f t="shared" si="14"/>
        <v>659008</v>
      </c>
      <c r="M65" s="37">
        <f t="shared" si="15"/>
        <v>-58225.999999993597</v>
      </c>
      <c r="N65" s="37">
        <f t="shared" si="31"/>
        <v>3929227.0000003893</v>
      </c>
      <c r="O65" s="38">
        <f t="shared" si="39"/>
        <v>0.56912594025545582</v>
      </c>
      <c r="P65" s="38">
        <f t="shared" si="40"/>
        <v>0.61941049977114337</v>
      </c>
      <c r="Q65" s="38">
        <f t="shared" si="41"/>
        <v>-5.0284559515681948E-2</v>
      </c>
      <c r="R65" s="38">
        <f t="shared" si="32"/>
        <v>1.4083326612867408</v>
      </c>
      <c r="T65" s="45" t="str">
        <f t="shared" si="24"/>
        <v/>
      </c>
      <c r="U65" s="176">
        <f t="shared" si="27"/>
        <v>0.89230769230769236</v>
      </c>
      <c r="V65" s="176">
        <f t="shared" si="28"/>
        <v>0.87692307692307692</v>
      </c>
      <c r="W65" s="39">
        <f t="shared" si="21"/>
        <v>0.89230769230769236</v>
      </c>
      <c r="X65" s="40">
        <f t="shared" si="4"/>
        <v>1</v>
      </c>
      <c r="Y65" s="41">
        <f t="shared" si="33"/>
        <v>56</v>
      </c>
      <c r="Z65" s="42" t="str">
        <f t="shared" si="34"/>
        <v>FLSmidth</v>
      </c>
      <c r="AA65" s="43">
        <f t="shared" si="35"/>
        <v>1157930</v>
      </c>
      <c r="AB65" s="43">
        <f t="shared" si="36"/>
        <v>-58225.999999988402</v>
      </c>
      <c r="AC65" s="44">
        <f t="shared" si="37"/>
        <v>717234</v>
      </c>
      <c r="AD65" s="44">
        <f t="shared" si="38"/>
        <v>659008</v>
      </c>
      <c r="AE65" s="45">
        <v>5.7999999999999998E-9</v>
      </c>
      <c r="AF65" s="45">
        <f t="shared" si="29"/>
        <v>-1.3565270064173292</v>
      </c>
      <c r="AG65" s="45">
        <f t="shared" si="30"/>
        <v>2.6187721439360501</v>
      </c>
    </row>
    <row r="66" spans="2:33" x14ac:dyDescent="0.55000000000000004">
      <c r="B66" s="33" t="str">
        <f>IF(F66="","",'2'!C62)</f>
        <v xml:space="preserve">Lundbeck </v>
      </c>
      <c r="C66" s="34">
        <f>IF('2'!D62="","",'2'!D62)</f>
        <v>756840</v>
      </c>
      <c r="D66" s="34">
        <f>IF('2'!F62="","",'2'!F62)</f>
        <v>303995</v>
      </c>
      <c r="E66" s="34">
        <f>IF('2'!E62="","",'2'!E62)</f>
        <v>266105</v>
      </c>
      <c r="F66" s="34">
        <f>IF('2'!H62="","",IF('2'!H62=0,'3'!AE66,'2'!H62+AE66))</f>
        <v>-37889.999999994099</v>
      </c>
      <c r="G66" s="195"/>
      <c r="H66" s="35">
        <f t="shared" si="0"/>
        <v>59</v>
      </c>
      <c r="I66" s="36" t="str">
        <f t="shared" si="11"/>
        <v>FLSmidth</v>
      </c>
      <c r="J66" s="34">
        <f t="shared" si="12"/>
        <v>1157930</v>
      </c>
      <c r="K66" s="37">
        <f t="shared" si="13"/>
        <v>717234</v>
      </c>
      <c r="L66" s="37">
        <f t="shared" si="14"/>
        <v>659008</v>
      </c>
      <c r="M66" s="37">
        <f t="shared" si="15"/>
        <v>-58225.999999996202</v>
      </c>
      <c r="N66" s="37">
        <f t="shared" si="31"/>
        <v>3871001.000000393</v>
      </c>
      <c r="O66" s="38">
        <f t="shared" si="39"/>
        <v>0.56912594025545582</v>
      </c>
      <c r="P66" s="38">
        <f t="shared" si="40"/>
        <v>0.61941049977114337</v>
      </c>
      <c r="Q66" s="38">
        <f t="shared" si="41"/>
        <v>-5.0284559515684196E-2</v>
      </c>
      <c r="R66" s="38">
        <f t="shared" si="32"/>
        <v>1.3874630150341654</v>
      </c>
      <c r="T66" s="45" t="str">
        <f t="shared" si="24"/>
        <v/>
      </c>
      <c r="U66" s="176">
        <f t="shared" si="27"/>
        <v>0.9076923076923078</v>
      </c>
      <c r="V66" s="176">
        <f t="shared" si="28"/>
        <v>0.89230769230769236</v>
      </c>
      <c r="W66" s="39">
        <f t="shared" si="21"/>
        <v>0.9076923076923078</v>
      </c>
      <c r="X66" s="40">
        <f t="shared" si="4"/>
        <v>1</v>
      </c>
      <c r="Y66" s="41">
        <f t="shared" si="33"/>
        <v>51</v>
      </c>
      <c r="Z66" s="42" t="str">
        <f t="shared" si="34"/>
        <v xml:space="preserve">Lundbeck </v>
      </c>
      <c r="AA66" s="43">
        <f t="shared" si="35"/>
        <v>756840</v>
      </c>
      <c r="AB66" s="43">
        <f t="shared" si="36"/>
        <v>-37889.999999988198</v>
      </c>
      <c r="AC66" s="44">
        <f t="shared" si="37"/>
        <v>303995</v>
      </c>
      <c r="AD66" s="44">
        <f t="shared" si="38"/>
        <v>266105</v>
      </c>
      <c r="AE66" s="45">
        <v>5.8999999999999999E-9</v>
      </c>
      <c r="AF66" s="45">
        <f t="shared" si="29"/>
        <v>-1.3565270064174013</v>
      </c>
      <c r="AG66" s="45">
        <f t="shared" si="30"/>
        <v>2.6187721439361145</v>
      </c>
    </row>
    <row r="67" spans="2:33" x14ac:dyDescent="0.55000000000000004">
      <c r="B67" s="33" t="str">
        <f>IF(F67="","",'2'!C63)</f>
        <v>Jyske Bank</v>
      </c>
      <c r="C67" s="34">
        <f>IF('2'!D63="","",'2'!D63)</f>
        <v>256740</v>
      </c>
      <c r="D67" s="34">
        <f>IF('2'!F63="","",'2'!F63)</f>
        <v>101236</v>
      </c>
      <c r="E67" s="34">
        <f>IF('2'!E63="","",'2'!E63)</f>
        <v>66307</v>
      </c>
      <c r="F67" s="34">
        <f>IF('2'!H63="","",IF('2'!H63=0,'3'!AE67,'2'!H63+AE67))</f>
        <v>-34928.999999993997</v>
      </c>
      <c r="G67" s="195"/>
      <c r="H67" s="35">
        <f t="shared" si="0"/>
        <v>60</v>
      </c>
      <c r="I67" s="36" t="str">
        <f t="shared" si="11"/>
        <v>FLSmidth</v>
      </c>
      <c r="J67" s="34">
        <f t="shared" si="12"/>
        <v>1157930</v>
      </c>
      <c r="K67" s="37">
        <f t="shared" si="13"/>
        <v>717234</v>
      </c>
      <c r="L67" s="37">
        <f t="shared" si="14"/>
        <v>659008</v>
      </c>
      <c r="M67" s="37">
        <f t="shared" si="15"/>
        <v>-58225.999999998807</v>
      </c>
      <c r="N67" s="37">
        <f t="shared" si="31"/>
        <v>3812775.0000003944</v>
      </c>
      <c r="O67" s="38">
        <f t="shared" si="39"/>
        <v>0.56912594025545582</v>
      </c>
      <c r="P67" s="38">
        <f t="shared" si="40"/>
        <v>0.61941049977114337</v>
      </c>
      <c r="Q67" s="38">
        <f t="shared" si="41"/>
        <v>-5.0284559515686444E-2</v>
      </c>
      <c r="R67" s="38">
        <f t="shared" si="32"/>
        <v>1.366593368781589</v>
      </c>
      <c r="T67" s="45" t="str">
        <f t="shared" si="24"/>
        <v/>
      </c>
      <c r="U67" s="176">
        <f t="shared" si="27"/>
        <v>0.92307692307692313</v>
      </c>
      <c r="V67" s="176">
        <f t="shared" si="28"/>
        <v>0.9076923076923078</v>
      </c>
      <c r="W67" s="39">
        <f t="shared" si="21"/>
        <v>0.92307692307692313</v>
      </c>
      <c r="X67" s="40">
        <f t="shared" si="4"/>
        <v>1</v>
      </c>
      <c r="Y67" s="41">
        <f t="shared" si="33"/>
        <v>46</v>
      </c>
      <c r="Z67" s="42" t="str">
        <f t="shared" si="34"/>
        <v>Jyske Bank</v>
      </c>
      <c r="AA67" s="43">
        <f t="shared" si="35"/>
        <v>256740</v>
      </c>
      <c r="AB67" s="43">
        <f t="shared" si="36"/>
        <v>-34928.999999987995</v>
      </c>
      <c r="AC67" s="44">
        <f t="shared" si="37"/>
        <v>101236</v>
      </c>
      <c r="AD67" s="44">
        <f t="shared" si="38"/>
        <v>66307</v>
      </c>
      <c r="AE67" s="45">
        <v>6E-9</v>
      </c>
      <c r="AF67" s="45">
        <f t="shared" si="29"/>
        <v>-1.3565270064174688</v>
      </c>
      <c r="AG67" s="45">
        <f t="shared" si="30"/>
        <v>2.6187721439361757</v>
      </c>
    </row>
    <row r="68" spans="2:33" x14ac:dyDescent="0.55000000000000004">
      <c r="B68" s="33" t="str">
        <f>IF(F68="","",'2'!C64)</f>
        <v>Vestas</v>
      </c>
      <c r="C68" s="34">
        <f>IF('2'!D64="","",'2'!D64)</f>
        <v>156740</v>
      </c>
      <c r="D68" s="34">
        <f>IF('2'!F64="","",'2'!F64)</f>
        <v>58825</v>
      </c>
      <c r="E68" s="34">
        <f>IF('2'!E64="","",'2'!E64)</f>
        <v>36307</v>
      </c>
      <c r="F68" s="34">
        <f>IF('2'!H64="","",IF('2'!H64=0,'3'!AE68,'2'!H64+AE68))</f>
        <v>-22517.999999993899</v>
      </c>
      <c r="G68" s="195"/>
      <c r="H68" s="35">
        <f t="shared" si="0"/>
        <v>61</v>
      </c>
      <c r="I68" s="36" t="str">
        <f t="shared" si="11"/>
        <v>Nordea</v>
      </c>
      <c r="J68" s="34">
        <f t="shared" si="12"/>
        <v>356840</v>
      </c>
      <c r="K68" s="37">
        <f t="shared" si="13"/>
        <v>370965</v>
      </c>
      <c r="L68" s="37">
        <f t="shared" si="14"/>
        <v>166407</v>
      </c>
      <c r="M68" s="37">
        <f t="shared" si="15"/>
        <v>-204557.9999999876</v>
      </c>
      <c r="N68" s="37">
        <f t="shared" si="31"/>
        <v>3608217.000000407</v>
      </c>
      <c r="O68" s="38">
        <f t="shared" si="39"/>
        <v>0.46633505212420134</v>
      </c>
      <c r="P68" s="38">
        <f t="shared" si="40"/>
        <v>1.0395835668647013</v>
      </c>
      <c r="Q68" s="38">
        <f t="shared" si="41"/>
        <v>-0.57324851474046523</v>
      </c>
      <c r="R68" s="38">
        <f t="shared" si="32"/>
        <v>1.2932746950252887</v>
      </c>
      <c r="T68" s="45" t="str">
        <f t="shared" si="24"/>
        <v/>
      </c>
      <c r="U68" s="176">
        <f t="shared" si="27"/>
        <v>0.93846153846153846</v>
      </c>
      <c r="V68" s="176">
        <f t="shared" si="28"/>
        <v>0.92307692307692313</v>
      </c>
      <c r="W68" s="39">
        <f t="shared" si="21"/>
        <v>0.93846153846153846</v>
      </c>
      <c r="X68" s="40">
        <f t="shared" si="4"/>
        <v>1</v>
      </c>
      <c r="Y68" s="41">
        <f t="shared" si="33"/>
        <v>37</v>
      </c>
      <c r="Z68" s="42" t="str">
        <f t="shared" si="34"/>
        <v>Vestas</v>
      </c>
      <c r="AA68" s="43">
        <f t="shared" si="35"/>
        <v>156740</v>
      </c>
      <c r="AB68" s="43">
        <f t="shared" si="36"/>
        <v>-22517.999999987798</v>
      </c>
      <c r="AC68" s="44">
        <f t="shared" si="37"/>
        <v>58825</v>
      </c>
      <c r="AD68" s="44">
        <f t="shared" si="38"/>
        <v>36307</v>
      </c>
      <c r="AE68" s="45">
        <v>6.1E-9</v>
      </c>
      <c r="AF68" s="45">
        <f t="shared" si="29"/>
        <v>-4.7657137941595362</v>
      </c>
      <c r="AG68" s="45">
        <f t="shared" si="30"/>
        <v>5.7657137941596233</v>
      </c>
    </row>
    <row r="69" spans="2:33" x14ac:dyDescent="0.55000000000000004">
      <c r="B69" s="33" t="str">
        <f>IF(F69="","",'2'!C65)</f>
        <v>Nordea</v>
      </c>
      <c r="C69" s="34">
        <f>IF('2'!D65="","",'2'!D65)</f>
        <v>356840</v>
      </c>
      <c r="D69" s="34">
        <f>IF('2'!F65="","",'2'!F65)</f>
        <v>370965</v>
      </c>
      <c r="E69" s="34">
        <f>IF('2'!E65="","",'2'!E65)</f>
        <v>166407</v>
      </c>
      <c r="F69" s="34">
        <f>IF('2'!H65="","",IF('2'!H65=0,'3'!AE69,'2'!H65+AE69))</f>
        <v>-204557.9999999938</v>
      </c>
      <c r="G69" s="195"/>
      <c r="H69" s="35">
        <f t="shared" si="0"/>
        <v>62</v>
      </c>
      <c r="I69" s="36" t="str">
        <f t="shared" si="11"/>
        <v>Nordea</v>
      </c>
      <c r="J69" s="34">
        <f t="shared" si="12"/>
        <v>356840</v>
      </c>
      <c r="K69" s="37">
        <f t="shared" si="13"/>
        <v>370965</v>
      </c>
      <c r="L69" s="37">
        <f t="shared" si="14"/>
        <v>166407</v>
      </c>
      <c r="M69" s="37">
        <f t="shared" si="15"/>
        <v>-204557.99999999022</v>
      </c>
      <c r="N69" s="37">
        <f t="shared" si="31"/>
        <v>3403659.0000004168</v>
      </c>
      <c r="O69" s="38">
        <f t="shared" si="39"/>
        <v>0.46633505212420134</v>
      </c>
      <c r="P69" s="38">
        <f t="shared" si="40"/>
        <v>1.0395835668647013</v>
      </c>
      <c r="Q69" s="38">
        <f t="shared" si="41"/>
        <v>-0.57324851474047256</v>
      </c>
      <c r="R69" s="38">
        <f t="shared" si="32"/>
        <v>1.2199560212689873</v>
      </c>
      <c r="T69" s="45" t="str">
        <f t="shared" si="24"/>
        <v/>
      </c>
      <c r="U69" s="176">
        <f t="shared" si="27"/>
        <v>0.9538461538461539</v>
      </c>
      <c r="V69" s="176">
        <f t="shared" si="28"/>
        <v>0.93846153846153846</v>
      </c>
      <c r="W69" s="39">
        <f t="shared" si="21"/>
        <v>0.9538461538461539</v>
      </c>
      <c r="X69" s="40">
        <f t="shared" si="4"/>
        <v>1</v>
      </c>
      <c r="Y69" s="41">
        <f t="shared" si="33"/>
        <v>61</v>
      </c>
      <c r="Z69" s="42" t="str">
        <f t="shared" si="34"/>
        <v>Nordea</v>
      </c>
      <c r="AA69" s="43">
        <f t="shared" si="35"/>
        <v>356840</v>
      </c>
      <c r="AB69" s="43">
        <f t="shared" si="36"/>
        <v>-204557.9999999876</v>
      </c>
      <c r="AC69" s="44">
        <f t="shared" si="37"/>
        <v>370965</v>
      </c>
      <c r="AD69" s="44">
        <f t="shared" si="38"/>
        <v>166407</v>
      </c>
      <c r="AE69" s="45">
        <v>6.2000000000000001E-9</v>
      </c>
      <c r="AF69" s="45">
        <f t="shared" si="29"/>
        <v>-4.7657137941595744</v>
      </c>
      <c r="AG69" s="45">
        <f t="shared" si="30"/>
        <v>5.7657137941596588</v>
      </c>
    </row>
    <row r="70" spans="2:33" x14ac:dyDescent="0.55000000000000004">
      <c r="B70" s="33" t="str">
        <f>IF(F70="","",'2'!C66)</f>
        <v>Vestas</v>
      </c>
      <c r="C70" s="34">
        <f>IF('2'!D66="","",'2'!D66)</f>
        <v>156740</v>
      </c>
      <c r="D70" s="34">
        <f>IF('2'!F66="","",'2'!F66)</f>
        <v>58825</v>
      </c>
      <c r="E70" s="34">
        <f>IF('2'!E66="","",'2'!E66)</f>
        <v>36307</v>
      </c>
      <c r="F70" s="34">
        <f>IF('2'!H66="","",IF('2'!H66=0,'3'!AE70,'2'!H66+AE70))</f>
        <v>-22517.999999993699</v>
      </c>
      <c r="G70" s="195"/>
      <c r="H70" s="35">
        <f t="shared" si="0"/>
        <v>63</v>
      </c>
      <c r="I70" s="36" t="str">
        <f t="shared" si="11"/>
        <v>Nordea</v>
      </c>
      <c r="J70" s="34">
        <f t="shared" si="12"/>
        <v>356840</v>
      </c>
      <c r="K70" s="37">
        <f t="shared" si="13"/>
        <v>370965</v>
      </c>
      <c r="L70" s="37">
        <f t="shared" si="14"/>
        <v>166407</v>
      </c>
      <c r="M70" s="37">
        <f t="shared" si="15"/>
        <v>-204557.99999999278</v>
      </c>
      <c r="N70" s="37">
        <f t="shared" si="31"/>
        <v>3199101.0000004238</v>
      </c>
      <c r="O70" s="38">
        <f t="shared" si="39"/>
        <v>0.46633505212420134</v>
      </c>
      <c r="P70" s="38">
        <f t="shared" si="40"/>
        <v>1.0395835668647013</v>
      </c>
      <c r="Q70" s="38">
        <f t="shared" si="41"/>
        <v>-0.57324851474047966</v>
      </c>
      <c r="R70" s="38">
        <f t="shared" si="32"/>
        <v>1.146637347512685</v>
      </c>
      <c r="T70" s="45" t="str">
        <f t="shared" si="24"/>
        <v/>
      </c>
      <c r="U70" s="176">
        <f t="shared" si="27"/>
        <v>0.96923076923076934</v>
      </c>
      <c r="V70" s="176">
        <f t="shared" si="28"/>
        <v>0.9538461538461539</v>
      </c>
      <c r="W70" s="39">
        <f t="shared" si="21"/>
        <v>0.96923076923076934</v>
      </c>
      <c r="X70" s="40">
        <f t="shared" si="4"/>
        <v>1</v>
      </c>
      <c r="Y70" s="41">
        <f t="shared" si="33"/>
        <v>36</v>
      </c>
      <c r="Z70" s="42" t="str">
        <f t="shared" si="34"/>
        <v>Vestas</v>
      </c>
      <c r="AA70" s="43">
        <f t="shared" si="35"/>
        <v>156740</v>
      </c>
      <c r="AB70" s="43">
        <f t="shared" si="36"/>
        <v>-22517.999999987398</v>
      </c>
      <c r="AC70" s="44">
        <f t="shared" si="37"/>
        <v>58825</v>
      </c>
      <c r="AD70" s="44">
        <f t="shared" si="38"/>
        <v>36307</v>
      </c>
      <c r="AE70" s="45">
        <v>6.3000000000000002E-9</v>
      </c>
      <c r="AF70" s="45">
        <f t="shared" si="29"/>
        <v>-4.7657137941596321</v>
      </c>
      <c r="AG70" s="45">
        <f t="shared" si="30"/>
        <v>5.7657137941597139</v>
      </c>
    </row>
    <row r="71" spans="2:33" x14ac:dyDescent="0.55000000000000004">
      <c r="B71" s="33" t="str">
        <f>IF(F71="","",'2'!C67)</f>
        <v>Nordea</v>
      </c>
      <c r="C71" s="34">
        <f>IF('2'!D67="","",'2'!D67)</f>
        <v>356840</v>
      </c>
      <c r="D71" s="34">
        <f>IF('2'!F67="","",'2'!F67)</f>
        <v>2000</v>
      </c>
      <c r="E71" s="34">
        <f>IF('2'!E67="","",'2'!E67)</f>
        <v>166407</v>
      </c>
      <c r="F71" s="34">
        <f>IF('2'!H67="","",IF('2'!H67=0,'3'!AE71,'2'!H67+AE71))</f>
        <v>164407.0000000064</v>
      </c>
      <c r="G71" s="195"/>
      <c r="H71" s="35">
        <f t="shared" si="0"/>
        <v>64</v>
      </c>
      <c r="I71" s="36" t="str">
        <f t="shared" si="11"/>
        <v>Nordea</v>
      </c>
      <c r="J71" s="34">
        <f t="shared" si="12"/>
        <v>356840</v>
      </c>
      <c r="K71" s="37">
        <f t="shared" si="13"/>
        <v>370965</v>
      </c>
      <c r="L71" s="37">
        <f t="shared" si="14"/>
        <v>166407</v>
      </c>
      <c r="M71" s="37">
        <f t="shared" si="15"/>
        <v>-204557.9999999954</v>
      </c>
      <c r="N71" s="37">
        <f t="shared" si="31"/>
        <v>2994543.0000004284</v>
      </c>
      <c r="O71" s="38">
        <f t="shared" si="39"/>
        <v>0.46633505212420134</v>
      </c>
      <c r="P71" s="38">
        <f t="shared" si="40"/>
        <v>1.0395835668647013</v>
      </c>
      <c r="Q71" s="38">
        <f t="shared" si="41"/>
        <v>-0.5732485147404871</v>
      </c>
      <c r="R71" s="38">
        <f t="shared" si="32"/>
        <v>1.0733186737563816</v>
      </c>
      <c r="T71" s="45" t="str">
        <f t="shared" si="24"/>
        <v/>
      </c>
      <c r="U71" s="176">
        <f t="shared" si="27"/>
        <v>0.98461538461538467</v>
      </c>
      <c r="V71" s="176">
        <f t="shared" si="28"/>
        <v>0.96923076923076934</v>
      </c>
      <c r="W71" s="39">
        <f t="shared" si="21"/>
        <v>0.98461538461538467</v>
      </c>
      <c r="X71" s="40">
        <f t="shared" ref="X71:X108" si="42">$M$3/$M$3</f>
        <v>1</v>
      </c>
      <c r="Y71" s="41">
        <f t="shared" si="33"/>
        <v>12</v>
      </c>
      <c r="Z71" s="42" t="str">
        <f t="shared" si="34"/>
        <v>Nordea</v>
      </c>
      <c r="AA71" s="43">
        <f t="shared" si="35"/>
        <v>356840</v>
      </c>
      <c r="AB71" s="43">
        <f t="shared" si="36"/>
        <v>164407.00000001281</v>
      </c>
      <c r="AC71" s="44">
        <f t="shared" si="37"/>
        <v>2000</v>
      </c>
      <c r="AD71" s="44">
        <f t="shared" si="38"/>
        <v>166407</v>
      </c>
      <c r="AE71" s="45">
        <v>6.4000000000000002E-9</v>
      </c>
      <c r="AF71" s="45">
        <f t="shared" si="29"/>
        <v>-4.7657137941597387</v>
      </c>
      <c r="AG71" s="45">
        <f t="shared" si="30"/>
        <v>5.7657137941598169</v>
      </c>
    </row>
    <row r="72" spans="2:33" x14ac:dyDescent="0.55000000000000004">
      <c r="B72" s="33" t="str">
        <f>IF(F72="","",'2'!C68)</f>
        <v>Nordea</v>
      </c>
      <c r="C72" s="34">
        <f>IF('2'!D68="","",'2'!D68)</f>
        <v>356840</v>
      </c>
      <c r="D72" s="34">
        <f>IF('2'!F68="","",'2'!F68)</f>
        <v>2000</v>
      </c>
      <c r="E72" s="34">
        <f>IF('2'!E68="","",'2'!E68)</f>
        <v>166407</v>
      </c>
      <c r="F72" s="34">
        <f>IF('2'!H68="","",IF('2'!H68=0,'3'!AE72,'2'!H68+AE72))</f>
        <v>164407.00000000649</v>
      </c>
      <c r="G72" s="195"/>
      <c r="H72" s="35">
        <f t="shared" ref="H72:H108" si="43">IF(H71=$L$3,"",H71+1)</f>
        <v>65</v>
      </c>
      <c r="I72" s="36" t="str">
        <f t="shared" si="11"/>
        <v>Nordea</v>
      </c>
      <c r="J72" s="34">
        <f t="shared" si="12"/>
        <v>356840</v>
      </c>
      <c r="K72" s="37">
        <f t="shared" si="13"/>
        <v>370965</v>
      </c>
      <c r="L72" s="37">
        <f t="shared" si="14"/>
        <v>166407</v>
      </c>
      <c r="M72" s="37">
        <f t="shared" si="15"/>
        <v>-204557.99999999802</v>
      </c>
      <c r="N72" s="37">
        <f t="shared" ref="N72:N103" si="44">IF(W72&gt;100%,N71,N71+M72)</f>
        <v>2789985.0000004303</v>
      </c>
      <c r="O72" s="38">
        <f t="shared" si="39"/>
        <v>0.46633505212420134</v>
      </c>
      <c r="P72" s="38">
        <f t="shared" si="40"/>
        <v>1.0395835668647013</v>
      </c>
      <c r="Q72" s="38">
        <f t="shared" si="41"/>
        <v>-0.57324851474049443</v>
      </c>
      <c r="R72" s="38">
        <f t="shared" ref="R72:R108" si="45">IF(W72&gt;100%,R71,N72/$N$3)</f>
        <v>1.0000000000000775</v>
      </c>
      <c r="T72" s="45" t="str">
        <f t="shared" si="24"/>
        <v/>
      </c>
      <c r="U72" s="176">
        <f t="shared" si="27"/>
        <v>1</v>
      </c>
      <c r="V72" s="176">
        <f t="shared" si="28"/>
        <v>0.98461538461538467</v>
      </c>
      <c r="W72" s="39">
        <f t="shared" si="21"/>
        <v>1</v>
      </c>
      <c r="X72" s="40">
        <f t="shared" si="42"/>
        <v>1</v>
      </c>
      <c r="Y72" s="41">
        <f t="shared" ref="Y72:Y108" si="46">IF(AB72="","",RANK(AB72,$AB$8:$AB$109,0))</f>
        <v>11</v>
      </c>
      <c r="Z72" s="42" t="str">
        <f t="shared" ref="Z72:Z108" si="47">IF(B72="","",B72)</f>
        <v>Nordea</v>
      </c>
      <c r="AA72" s="43">
        <f t="shared" ref="AA72:AA108" si="48">IF(C72="","",C72)</f>
        <v>356840</v>
      </c>
      <c r="AB72" s="43">
        <f t="shared" ref="AB72:AB108" si="49">IF(F72="","",F72+AE72)</f>
        <v>164407.00000001298</v>
      </c>
      <c r="AC72" s="44">
        <f t="shared" ref="AC72:AC108" si="50">IF(F72="","",D72)</f>
        <v>2000</v>
      </c>
      <c r="AD72" s="44">
        <f t="shared" ref="AD72:AD108" si="51">IF(F72="","",E72)</f>
        <v>166407</v>
      </c>
      <c r="AE72" s="45">
        <v>6.5000000000000003E-9</v>
      </c>
      <c r="AF72" s="45">
        <f t="shared" si="29"/>
        <v>-4.7657137941597822</v>
      </c>
      <c r="AG72" s="45">
        <f t="shared" si="30"/>
        <v>5.7657137941598595</v>
      </c>
    </row>
    <row r="73" spans="2:33" x14ac:dyDescent="0.55000000000000004">
      <c r="B73" s="33" t="str">
        <f>IF(F73="","",'2'!C69)</f>
        <v/>
      </c>
      <c r="C73" s="34" t="str">
        <f>IF('2'!D69="","",'2'!D69)</f>
        <v/>
      </c>
      <c r="D73" s="34" t="str">
        <f>IF('2'!F69="","",'2'!F69)</f>
        <v/>
      </c>
      <c r="E73" s="34" t="str">
        <f>IF('2'!E69="","",'2'!E69)</f>
        <v/>
      </c>
      <c r="F73" s="34" t="str">
        <f>IF('2'!H69="","",IF('2'!H69=0,'3'!AE73,'2'!H69+AE73))</f>
        <v/>
      </c>
      <c r="G73" s="195"/>
      <c r="H73" s="35" t="str">
        <f t="shared" si="43"/>
        <v/>
      </c>
      <c r="I73" s="36" t="str">
        <f t="shared" ref="I73:I108" si="52">IF(AB73="","",VLOOKUP(H73,$Y$8:$AD$108,2,FALSE))</f>
        <v/>
      </c>
      <c r="J73" s="34" t="str">
        <f t="shared" ref="J73:J108" si="53">IF(AB73="","",VLOOKUP(H73,$Y$8:$AD$108,3,FALSE))</f>
        <v/>
      </c>
      <c r="K73" s="37" t="str">
        <f t="shared" ref="K73:K108" si="54">IF(AB73="","",VLOOKUP(H73,$Y$8:$AD$108,5,FALSE))</f>
        <v/>
      </c>
      <c r="L73" s="37" t="str">
        <f t="shared" ref="L73:L108" si="55">IF(AB73="","",VLOOKUP(H73,$Y$8:$AD$108,6,FALSE))</f>
        <v/>
      </c>
      <c r="M73" s="37" t="str">
        <f t="shared" ref="M73:M108" si="56">IF(AB73="","",VLOOKUP(H73,$Y$8:$AD$108,4,FALSE))</f>
        <v/>
      </c>
      <c r="N73" s="37">
        <f t="shared" si="44"/>
        <v>2789985.0000004303</v>
      </c>
      <c r="O73" s="38" t="str">
        <f t="shared" si="39"/>
        <v/>
      </c>
      <c r="P73" s="38" t="str">
        <f t="shared" si="40"/>
        <v/>
      </c>
      <c r="Q73" s="38" t="str">
        <f t="shared" si="41"/>
        <v/>
      </c>
      <c r="R73" s="38">
        <f t="shared" si="45"/>
        <v>1.0000000000000775</v>
      </c>
      <c r="T73" s="45" t="str">
        <f t="shared" si="24"/>
        <v/>
      </c>
      <c r="U73" s="176" t="str">
        <f t="shared" si="27"/>
        <v/>
      </c>
      <c r="V73" s="176" t="str">
        <f t="shared" si="28"/>
        <v/>
      </c>
      <c r="W73" s="39">
        <f t="shared" ref="W73:W108" si="57">IF(W72&gt;=100%,100.000001%,1/$L$3*H73)</f>
        <v>1.0000000099999999</v>
      </c>
      <c r="X73" s="40">
        <f t="shared" si="42"/>
        <v>1</v>
      </c>
      <c r="Y73" s="41" t="str">
        <f t="shared" si="46"/>
        <v/>
      </c>
      <c r="Z73" s="42" t="str">
        <f t="shared" si="47"/>
        <v/>
      </c>
      <c r="AA73" s="43" t="str">
        <f t="shared" si="48"/>
        <v/>
      </c>
      <c r="AB73" s="43" t="str">
        <f t="shared" si="49"/>
        <v/>
      </c>
      <c r="AC73" s="44" t="str">
        <f t="shared" si="50"/>
        <v/>
      </c>
      <c r="AD73" s="44" t="str">
        <f t="shared" si="51"/>
        <v/>
      </c>
      <c r="AE73" s="45">
        <v>6.6000000000000004E-9</v>
      </c>
      <c r="AF73" s="45" t="str">
        <f t="shared" si="29"/>
        <v/>
      </c>
      <c r="AG73" s="45" t="str">
        <f t="shared" si="30"/>
        <v/>
      </c>
    </row>
    <row r="74" spans="2:33" x14ac:dyDescent="0.55000000000000004">
      <c r="B74" s="33" t="str">
        <f>IF(F74="","",'2'!C70)</f>
        <v/>
      </c>
      <c r="C74" s="34" t="str">
        <f>IF('2'!D70="","",'2'!D70)</f>
        <v/>
      </c>
      <c r="D74" s="34" t="str">
        <f>IF('2'!F70="","",'2'!F70)</f>
        <v/>
      </c>
      <c r="E74" s="34" t="str">
        <f>IF('2'!E70="","",'2'!E70)</f>
        <v/>
      </c>
      <c r="F74" s="34" t="str">
        <f>IF('2'!H70="","",IF('2'!H70=0,'3'!AE74,'2'!H70+AE74))</f>
        <v/>
      </c>
      <c r="G74" s="195"/>
      <c r="H74" s="35" t="e">
        <f t="shared" si="43"/>
        <v>#VALUE!</v>
      </c>
      <c r="I74" s="36" t="str">
        <f t="shared" si="52"/>
        <v/>
      </c>
      <c r="J74" s="34" t="str">
        <f t="shared" si="53"/>
        <v/>
      </c>
      <c r="K74" s="37" t="str">
        <f t="shared" si="54"/>
        <v/>
      </c>
      <c r="L74" s="37" t="str">
        <f t="shared" si="55"/>
        <v/>
      </c>
      <c r="M74" s="37" t="str">
        <f t="shared" si="56"/>
        <v/>
      </c>
      <c r="N74" s="37">
        <f t="shared" si="44"/>
        <v>2789985.0000004303</v>
      </c>
      <c r="O74" s="38" t="str">
        <f t="shared" si="39"/>
        <v/>
      </c>
      <c r="P74" s="38" t="str">
        <f t="shared" si="40"/>
        <v/>
      </c>
      <c r="Q74" s="38" t="str">
        <f t="shared" si="41"/>
        <v/>
      </c>
      <c r="R74" s="38">
        <f t="shared" si="45"/>
        <v>1.0000000000000775</v>
      </c>
      <c r="T74" s="45" t="str">
        <f t="shared" si="24"/>
        <v/>
      </c>
      <c r="U74" s="176" t="str">
        <f t="shared" si="27"/>
        <v/>
      </c>
      <c r="V74" s="176" t="str">
        <f t="shared" si="28"/>
        <v/>
      </c>
      <c r="W74" s="39">
        <f t="shared" si="57"/>
        <v>1.0000000099999999</v>
      </c>
      <c r="X74" s="40">
        <f t="shared" si="42"/>
        <v>1</v>
      </c>
      <c r="Y74" s="41" t="str">
        <f t="shared" si="46"/>
        <v/>
      </c>
      <c r="Z74" s="42" t="str">
        <f t="shared" si="47"/>
        <v/>
      </c>
      <c r="AA74" s="43" t="str">
        <f t="shared" si="48"/>
        <v/>
      </c>
      <c r="AB74" s="43" t="str">
        <f t="shared" si="49"/>
        <v/>
      </c>
      <c r="AC74" s="44" t="str">
        <f t="shared" si="50"/>
        <v/>
      </c>
      <c r="AD74" s="44" t="str">
        <f t="shared" si="51"/>
        <v/>
      </c>
      <c r="AE74" s="45">
        <v>6.6999999999999996E-9</v>
      </c>
      <c r="AF74" s="45" t="str">
        <f t="shared" si="29"/>
        <v/>
      </c>
      <c r="AG74" s="45" t="str">
        <f t="shared" si="30"/>
        <v/>
      </c>
    </row>
    <row r="75" spans="2:33" x14ac:dyDescent="0.55000000000000004">
      <c r="B75" s="33" t="str">
        <f>IF(F75="","",'2'!C71)</f>
        <v/>
      </c>
      <c r="C75" s="34" t="str">
        <f>IF('2'!D71="","",'2'!D71)</f>
        <v/>
      </c>
      <c r="D75" s="34" t="str">
        <f>IF('2'!F71="","",'2'!F71)</f>
        <v/>
      </c>
      <c r="E75" s="34" t="str">
        <f>IF('2'!E71="","",'2'!E71)</f>
        <v/>
      </c>
      <c r="F75" s="34" t="str">
        <f>IF('2'!H71="","",IF('2'!H71=0,'3'!AE75,'2'!H71+AE75))</f>
        <v/>
      </c>
      <c r="G75" s="195"/>
      <c r="H75" s="35" t="e">
        <f t="shared" si="43"/>
        <v>#VALUE!</v>
      </c>
      <c r="I75" s="36" t="str">
        <f t="shared" si="52"/>
        <v/>
      </c>
      <c r="J75" s="34" t="str">
        <f t="shared" si="53"/>
        <v/>
      </c>
      <c r="K75" s="37" t="str">
        <f t="shared" si="54"/>
        <v/>
      </c>
      <c r="L75" s="37" t="str">
        <f t="shared" si="55"/>
        <v/>
      </c>
      <c r="M75" s="37" t="str">
        <f t="shared" si="56"/>
        <v/>
      </c>
      <c r="N75" s="37">
        <f t="shared" si="44"/>
        <v>2789985.0000004303</v>
      </c>
      <c r="O75" s="38" t="str">
        <f t="shared" si="39"/>
        <v/>
      </c>
      <c r="P75" s="38" t="str">
        <f t="shared" si="40"/>
        <v/>
      </c>
      <c r="Q75" s="38" t="str">
        <f t="shared" si="41"/>
        <v/>
      </c>
      <c r="R75" s="38">
        <f t="shared" si="45"/>
        <v>1.0000000000000775</v>
      </c>
      <c r="T75" s="45" t="str">
        <f t="shared" si="24"/>
        <v/>
      </c>
      <c r="U75" s="176" t="str">
        <f t="shared" si="27"/>
        <v/>
      </c>
      <c r="V75" s="176" t="str">
        <f t="shared" si="28"/>
        <v/>
      </c>
      <c r="W75" s="39">
        <f t="shared" si="57"/>
        <v>1.0000000099999999</v>
      </c>
      <c r="X75" s="40">
        <f t="shared" si="42"/>
        <v>1</v>
      </c>
      <c r="Y75" s="41" t="str">
        <f t="shared" si="46"/>
        <v/>
      </c>
      <c r="Z75" s="42" t="str">
        <f t="shared" si="47"/>
        <v/>
      </c>
      <c r="AA75" s="43" t="str">
        <f t="shared" si="48"/>
        <v/>
      </c>
      <c r="AB75" s="43" t="str">
        <f t="shared" si="49"/>
        <v/>
      </c>
      <c r="AC75" s="44" t="str">
        <f t="shared" si="50"/>
        <v/>
      </c>
      <c r="AD75" s="44" t="str">
        <f t="shared" si="51"/>
        <v/>
      </c>
      <c r="AE75" s="45">
        <v>6.7999999999999997E-9</v>
      </c>
      <c r="AF75" s="45" t="str">
        <f t="shared" si="29"/>
        <v/>
      </c>
      <c r="AG75" s="45" t="str">
        <f t="shared" si="30"/>
        <v/>
      </c>
    </row>
    <row r="76" spans="2:33" x14ac:dyDescent="0.55000000000000004">
      <c r="B76" s="33" t="str">
        <f>IF(F76="","",'2'!C72)</f>
        <v/>
      </c>
      <c r="C76" s="34" t="str">
        <f>IF('2'!D72="","",'2'!D72)</f>
        <v/>
      </c>
      <c r="D76" s="34" t="str">
        <f>IF('2'!F72="","",'2'!F72)</f>
        <v/>
      </c>
      <c r="E76" s="34" t="str">
        <f>IF('2'!E72="","",'2'!E72)</f>
        <v/>
      </c>
      <c r="F76" s="34" t="str">
        <f>IF('2'!H72="","",IF('2'!H72=0,'3'!AE76,'2'!H72+AE76))</f>
        <v/>
      </c>
      <c r="G76" s="195"/>
      <c r="H76" s="35" t="e">
        <f t="shared" si="43"/>
        <v>#VALUE!</v>
      </c>
      <c r="I76" s="36" t="str">
        <f t="shared" si="52"/>
        <v/>
      </c>
      <c r="J76" s="34" t="str">
        <f t="shared" si="53"/>
        <v/>
      </c>
      <c r="K76" s="37" t="str">
        <f t="shared" si="54"/>
        <v/>
      </c>
      <c r="L76" s="37" t="str">
        <f t="shared" si="55"/>
        <v/>
      </c>
      <c r="M76" s="37" t="str">
        <f t="shared" si="56"/>
        <v/>
      </c>
      <c r="N76" s="37">
        <f t="shared" si="44"/>
        <v>2789985.0000004303</v>
      </c>
      <c r="O76" s="38" t="str">
        <f t="shared" si="39"/>
        <v/>
      </c>
      <c r="P76" s="38" t="str">
        <f t="shared" si="40"/>
        <v/>
      </c>
      <c r="Q76" s="38" t="str">
        <f t="shared" si="41"/>
        <v/>
      </c>
      <c r="R76" s="38">
        <f t="shared" si="45"/>
        <v>1.0000000000000775</v>
      </c>
      <c r="T76" s="45" t="str">
        <f t="shared" si="24"/>
        <v/>
      </c>
      <c r="U76" s="176" t="str">
        <f t="shared" si="27"/>
        <v/>
      </c>
      <c r="V76" s="176" t="str">
        <f t="shared" si="28"/>
        <v/>
      </c>
      <c r="W76" s="39">
        <f t="shared" si="57"/>
        <v>1.0000000099999999</v>
      </c>
      <c r="X76" s="40">
        <f t="shared" si="42"/>
        <v>1</v>
      </c>
      <c r="Y76" s="41" t="str">
        <f t="shared" si="46"/>
        <v/>
      </c>
      <c r="Z76" s="42" t="str">
        <f t="shared" si="47"/>
        <v/>
      </c>
      <c r="AA76" s="43" t="str">
        <f t="shared" si="48"/>
        <v/>
      </c>
      <c r="AB76" s="43" t="str">
        <f t="shared" si="49"/>
        <v/>
      </c>
      <c r="AC76" s="44" t="str">
        <f t="shared" si="50"/>
        <v/>
      </c>
      <c r="AD76" s="44" t="str">
        <f t="shared" si="51"/>
        <v/>
      </c>
      <c r="AE76" s="45">
        <v>6.8999999999999997E-9</v>
      </c>
      <c r="AF76" s="45" t="str">
        <f t="shared" si="29"/>
        <v/>
      </c>
      <c r="AG76" s="45" t="str">
        <f t="shared" si="30"/>
        <v/>
      </c>
    </row>
    <row r="77" spans="2:33" x14ac:dyDescent="0.55000000000000004">
      <c r="B77" s="33" t="str">
        <f>IF(F77="","",'2'!C73)</f>
        <v/>
      </c>
      <c r="C77" s="34" t="str">
        <f>IF('2'!D73="","",'2'!D73)</f>
        <v/>
      </c>
      <c r="D77" s="34" t="str">
        <f>IF('2'!F73="","",'2'!F73)</f>
        <v/>
      </c>
      <c r="E77" s="34" t="str">
        <f>IF('2'!E73="","",'2'!E73)</f>
        <v/>
      </c>
      <c r="F77" s="34" t="str">
        <f>IF('2'!H73="","",IF('2'!H73=0,'3'!AE77,'2'!H73+AE77))</f>
        <v/>
      </c>
      <c r="G77" s="195"/>
      <c r="H77" s="35" t="e">
        <f t="shared" si="43"/>
        <v>#VALUE!</v>
      </c>
      <c r="I77" s="36" t="str">
        <f t="shared" si="52"/>
        <v/>
      </c>
      <c r="J77" s="34" t="str">
        <f t="shared" si="53"/>
        <v/>
      </c>
      <c r="K77" s="37" t="str">
        <f t="shared" si="54"/>
        <v/>
      </c>
      <c r="L77" s="37" t="str">
        <f t="shared" si="55"/>
        <v/>
      </c>
      <c r="M77" s="37" t="str">
        <f t="shared" si="56"/>
        <v/>
      </c>
      <c r="N77" s="37">
        <f t="shared" si="44"/>
        <v>2789985.0000004303</v>
      </c>
      <c r="O77" s="38" t="str">
        <f t="shared" si="39"/>
        <v/>
      </c>
      <c r="P77" s="38" t="str">
        <f t="shared" si="40"/>
        <v/>
      </c>
      <c r="Q77" s="38" t="str">
        <f t="shared" si="41"/>
        <v/>
      </c>
      <c r="R77" s="38">
        <f t="shared" si="45"/>
        <v>1.0000000000000775</v>
      </c>
      <c r="T77" s="45" t="str">
        <f t="shared" si="24"/>
        <v/>
      </c>
      <c r="U77" s="176" t="str">
        <f t="shared" si="27"/>
        <v/>
      </c>
      <c r="V77" s="176" t="str">
        <f t="shared" si="28"/>
        <v/>
      </c>
      <c r="W77" s="39">
        <f t="shared" si="57"/>
        <v>1.0000000099999999</v>
      </c>
      <c r="X77" s="40">
        <f t="shared" si="42"/>
        <v>1</v>
      </c>
      <c r="Y77" s="41" t="str">
        <f t="shared" si="46"/>
        <v/>
      </c>
      <c r="Z77" s="42" t="str">
        <f t="shared" si="47"/>
        <v/>
      </c>
      <c r="AA77" s="43" t="str">
        <f t="shared" si="48"/>
        <v/>
      </c>
      <c r="AB77" s="43" t="str">
        <f t="shared" si="49"/>
        <v/>
      </c>
      <c r="AC77" s="44" t="str">
        <f t="shared" si="50"/>
        <v/>
      </c>
      <c r="AD77" s="44" t="str">
        <f t="shared" si="51"/>
        <v/>
      </c>
      <c r="AE77" s="45">
        <v>6.9999999999999998E-9</v>
      </c>
      <c r="AF77" s="45" t="str">
        <f t="shared" si="29"/>
        <v/>
      </c>
      <c r="AG77" s="45" t="str">
        <f t="shared" si="30"/>
        <v/>
      </c>
    </row>
    <row r="78" spans="2:33" x14ac:dyDescent="0.55000000000000004">
      <c r="B78" s="33" t="str">
        <f>IF(F78="","",'2'!C74)</f>
        <v/>
      </c>
      <c r="C78" s="34" t="str">
        <f>IF('2'!D74="","",'2'!D74)</f>
        <v/>
      </c>
      <c r="D78" s="34" t="str">
        <f>IF('2'!F74="","",'2'!F74)</f>
        <v/>
      </c>
      <c r="E78" s="34" t="str">
        <f>IF('2'!E74="","",'2'!E74)</f>
        <v/>
      </c>
      <c r="F78" s="34" t="str">
        <f>IF('2'!H74="","",IF('2'!H74=0,'3'!AE78,'2'!H74+AE78))</f>
        <v/>
      </c>
      <c r="G78" s="195"/>
      <c r="H78" s="35" t="e">
        <f t="shared" si="43"/>
        <v>#VALUE!</v>
      </c>
      <c r="I78" s="36" t="str">
        <f t="shared" si="52"/>
        <v/>
      </c>
      <c r="J78" s="34" t="str">
        <f t="shared" si="53"/>
        <v/>
      </c>
      <c r="K78" s="37" t="str">
        <f t="shared" si="54"/>
        <v/>
      </c>
      <c r="L78" s="37" t="str">
        <f t="shared" si="55"/>
        <v/>
      </c>
      <c r="M78" s="37" t="str">
        <f t="shared" si="56"/>
        <v/>
      </c>
      <c r="N78" s="37">
        <f t="shared" si="44"/>
        <v>2789985.0000004303</v>
      </c>
      <c r="O78" s="38" t="str">
        <f t="shared" si="39"/>
        <v/>
      </c>
      <c r="P78" s="38" t="str">
        <f t="shared" si="40"/>
        <v/>
      </c>
      <c r="Q78" s="38" t="str">
        <f t="shared" si="41"/>
        <v/>
      </c>
      <c r="R78" s="38">
        <f t="shared" si="45"/>
        <v>1.0000000000000775</v>
      </c>
      <c r="T78" s="45" t="str">
        <f t="shared" si="24"/>
        <v/>
      </c>
      <c r="U78" s="176" t="str">
        <f t="shared" si="27"/>
        <v/>
      </c>
      <c r="V78" s="176" t="str">
        <f t="shared" si="28"/>
        <v/>
      </c>
      <c r="W78" s="39">
        <f t="shared" si="57"/>
        <v>1.0000000099999999</v>
      </c>
      <c r="X78" s="40">
        <f t="shared" si="42"/>
        <v>1</v>
      </c>
      <c r="Y78" s="41" t="str">
        <f t="shared" si="46"/>
        <v/>
      </c>
      <c r="Z78" s="42" t="str">
        <f t="shared" si="47"/>
        <v/>
      </c>
      <c r="AA78" s="43" t="str">
        <f t="shared" si="48"/>
        <v/>
      </c>
      <c r="AB78" s="43" t="str">
        <f t="shared" si="49"/>
        <v/>
      </c>
      <c r="AC78" s="44" t="str">
        <f t="shared" si="50"/>
        <v/>
      </c>
      <c r="AD78" s="44" t="str">
        <f t="shared" si="51"/>
        <v/>
      </c>
      <c r="AE78" s="45">
        <v>7.0999999999999999E-9</v>
      </c>
      <c r="AF78" s="45" t="str">
        <f t="shared" si="29"/>
        <v/>
      </c>
      <c r="AG78" s="45" t="str">
        <f t="shared" si="30"/>
        <v/>
      </c>
    </row>
    <row r="79" spans="2:33" x14ac:dyDescent="0.55000000000000004">
      <c r="B79" s="33" t="str">
        <f>IF(F79="","",'2'!C75)</f>
        <v/>
      </c>
      <c r="C79" s="34" t="str">
        <f>IF('2'!D75="","",'2'!D75)</f>
        <v/>
      </c>
      <c r="D79" s="34" t="str">
        <f>IF('2'!F75="","",'2'!F75)</f>
        <v/>
      </c>
      <c r="E79" s="34" t="str">
        <f>IF('2'!E75="","",'2'!E75)</f>
        <v/>
      </c>
      <c r="F79" s="34" t="str">
        <f>IF('2'!H75="","",IF('2'!H75=0,'3'!AE79,'2'!H75+AE79))</f>
        <v/>
      </c>
      <c r="G79" s="195"/>
      <c r="H79" s="35" t="e">
        <f t="shared" si="43"/>
        <v>#VALUE!</v>
      </c>
      <c r="I79" s="36" t="str">
        <f t="shared" si="52"/>
        <v/>
      </c>
      <c r="J79" s="34" t="str">
        <f t="shared" si="53"/>
        <v/>
      </c>
      <c r="K79" s="37" t="str">
        <f t="shared" si="54"/>
        <v/>
      </c>
      <c r="L79" s="37" t="str">
        <f t="shared" si="55"/>
        <v/>
      </c>
      <c r="M79" s="37" t="str">
        <f t="shared" si="56"/>
        <v/>
      </c>
      <c r="N79" s="37">
        <f t="shared" si="44"/>
        <v>2789985.0000004303</v>
      </c>
      <c r="O79" s="38" t="str">
        <f t="shared" si="39"/>
        <v/>
      </c>
      <c r="P79" s="38" t="str">
        <f t="shared" si="40"/>
        <v/>
      </c>
      <c r="Q79" s="38" t="str">
        <f t="shared" si="41"/>
        <v/>
      </c>
      <c r="R79" s="38">
        <f t="shared" si="45"/>
        <v>1.0000000000000775</v>
      </c>
      <c r="T79" s="45" t="str">
        <f t="shared" si="24"/>
        <v/>
      </c>
      <c r="U79" s="176" t="str">
        <f t="shared" si="27"/>
        <v/>
      </c>
      <c r="V79" s="176" t="str">
        <f t="shared" si="28"/>
        <v/>
      </c>
      <c r="W79" s="39">
        <f t="shared" si="57"/>
        <v>1.0000000099999999</v>
      </c>
      <c r="X79" s="40">
        <f t="shared" si="42"/>
        <v>1</v>
      </c>
      <c r="Y79" s="41" t="str">
        <f t="shared" si="46"/>
        <v/>
      </c>
      <c r="Z79" s="42" t="str">
        <f t="shared" si="47"/>
        <v/>
      </c>
      <c r="AA79" s="43" t="str">
        <f t="shared" si="48"/>
        <v/>
      </c>
      <c r="AB79" s="43" t="str">
        <f t="shared" si="49"/>
        <v/>
      </c>
      <c r="AC79" s="44" t="str">
        <f t="shared" si="50"/>
        <v/>
      </c>
      <c r="AD79" s="44" t="str">
        <f t="shared" si="51"/>
        <v/>
      </c>
      <c r="AE79" s="45">
        <v>7.2E-9</v>
      </c>
      <c r="AF79" s="45" t="str">
        <f t="shared" si="29"/>
        <v/>
      </c>
      <c r="AG79" s="45" t="str">
        <f t="shared" si="30"/>
        <v/>
      </c>
    </row>
    <row r="80" spans="2:33" x14ac:dyDescent="0.55000000000000004">
      <c r="B80" s="33" t="str">
        <f>IF(F80="","",'2'!C76)</f>
        <v/>
      </c>
      <c r="C80" s="34" t="str">
        <f>IF('2'!D76="","",'2'!D76)</f>
        <v/>
      </c>
      <c r="D80" s="34" t="str">
        <f>IF('2'!F76="","",'2'!F76)</f>
        <v/>
      </c>
      <c r="E80" s="34" t="str">
        <f>IF('2'!E76="","",'2'!E76)</f>
        <v/>
      </c>
      <c r="F80" s="34" t="str">
        <f>IF('2'!H76="","",IF('2'!H76=0,'3'!AE80,'2'!H76+AE80))</f>
        <v/>
      </c>
      <c r="G80" s="195"/>
      <c r="H80" s="35" t="e">
        <f t="shared" si="43"/>
        <v>#VALUE!</v>
      </c>
      <c r="I80" s="36" t="str">
        <f t="shared" si="52"/>
        <v/>
      </c>
      <c r="J80" s="34" t="str">
        <f t="shared" si="53"/>
        <v/>
      </c>
      <c r="K80" s="37" t="str">
        <f t="shared" si="54"/>
        <v/>
      </c>
      <c r="L80" s="37" t="str">
        <f t="shared" si="55"/>
        <v/>
      </c>
      <c r="M80" s="37" t="str">
        <f t="shared" si="56"/>
        <v/>
      </c>
      <c r="N80" s="37">
        <f t="shared" si="44"/>
        <v>2789985.0000004303</v>
      </c>
      <c r="O80" s="38" t="str">
        <f t="shared" ref="O80:O91" si="58">IF(M80="","",L80/J80)</f>
        <v/>
      </c>
      <c r="P80" s="38" t="str">
        <f t="shared" ref="P80:P91" si="59">IF(M80="","",K80/J80)</f>
        <v/>
      </c>
      <c r="Q80" s="38" t="str">
        <f t="shared" ref="Q80:Q91" si="60">IF(M80="","",M80/J80)</f>
        <v/>
      </c>
      <c r="R80" s="38">
        <f t="shared" si="45"/>
        <v>1.0000000000000775</v>
      </c>
      <c r="T80" s="45" t="str">
        <f t="shared" ref="T80:T108" si="61">IF(AND(R79&lt;1,R80&gt;=1),((((R79-R80)/(W79-W80))*-W80+R80)-1)/-((R79-R80)/(W79-W80)),"")</f>
        <v/>
      </c>
      <c r="U80" s="176" t="str">
        <f t="shared" si="27"/>
        <v/>
      </c>
      <c r="V80" s="176" t="str">
        <f t="shared" si="28"/>
        <v/>
      </c>
      <c r="W80" s="39">
        <f t="shared" si="57"/>
        <v>1.0000000099999999</v>
      </c>
      <c r="X80" s="40">
        <f t="shared" si="42"/>
        <v>1</v>
      </c>
      <c r="Y80" s="41" t="str">
        <f t="shared" si="46"/>
        <v/>
      </c>
      <c r="Z80" s="42" t="str">
        <f t="shared" si="47"/>
        <v/>
      </c>
      <c r="AA80" s="43" t="str">
        <f t="shared" si="48"/>
        <v/>
      </c>
      <c r="AB80" s="43" t="str">
        <f t="shared" si="49"/>
        <v/>
      </c>
      <c r="AC80" s="44" t="str">
        <f t="shared" si="50"/>
        <v/>
      </c>
      <c r="AD80" s="44" t="str">
        <f t="shared" si="51"/>
        <v/>
      </c>
      <c r="AE80" s="45">
        <v>7.3E-9</v>
      </c>
      <c r="AF80" s="45" t="str">
        <f t="shared" si="29"/>
        <v/>
      </c>
      <c r="AG80" s="45" t="str">
        <f t="shared" si="30"/>
        <v/>
      </c>
    </row>
    <row r="81" spans="2:33" x14ac:dyDescent="0.55000000000000004">
      <c r="B81" s="33" t="str">
        <f>IF(F81="","",'2'!C77)</f>
        <v/>
      </c>
      <c r="C81" s="34" t="str">
        <f>IF('2'!D77="","",'2'!D77)</f>
        <v/>
      </c>
      <c r="D81" s="34" t="str">
        <f>IF('2'!F77="","",'2'!F77)</f>
        <v/>
      </c>
      <c r="E81" s="34" t="str">
        <f>IF('2'!E77="","",'2'!E77)</f>
        <v/>
      </c>
      <c r="F81" s="34" t="str">
        <f>IF('2'!H77="","",IF('2'!H77=0,'3'!AE81,'2'!H77+AE81))</f>
        <v/>
      </c>
      <c r="G81" s="195"/>
      <c r="H81" s="35" t="e">
        <f t="shared" si="43"/>
        <v>#VALUE!</v>
      </c>
      <c r="I81" s="36" t="str">
        <f t="shared" si="52"/>
        <v/>
      </c>
      <c r="J81" s="34" t="str">
        <f t="shared" si="53"/>
        <v/>
      </c>
      <c r="K81" s="37" t="str">
        <f t="shared" si="54"/>
        <v/>
      </c>
      <c r="L81" s="37" t="str">
        <f t="shared" si="55"/>
        <v/>
      </c>
      <c r="M81" s="37" t="str">
        <f t="shared" si="56"/>
        <v/>
      </c>
      <c r="N81" s="37">
        <f t="shared" si="44"/>
        <v>2789985.0000004303</v>
      </c>
      <c r="O81" s="38" t="str">
        <f t="shared" si="58"/>
        <v/>
      </c>
      <c r="P81" s="38" t="str">
        <f t="shared" si="59"/>
        <v/>
      </c>
      <c r="Q81" s="38" t="str">
        <f t="shared" si="60"/>
        <v/>
      </c>
      <c r="R81" s="38">
        <f t="shared" si="45"/>
        <v>1.0000000000000775</v>
      </c>
      <c r="T81" s="45" t="str">
        <f t="shared" si="61"/>
        <v/>
      </c>
      <c r="U81" s="176" t="str">
        <f t="shared" si="27"/>
        <v/>
      </c>
      <c r="V81" s="176" t="str">
        <f t="shared" si="28"/>
        <v/>
      </c>
      <c r="W81" s="39">
        <f t="shared" si="57"/>
        <v>1.0000000099999999</v>
      </c>
      <c r="X81" s="40">
        <f t="shared" si="42"/>
        <v>1</v>
      </c>
      <c r="Y81" s="41" t="str">
        <f t="shared" si="46"/>
        <v/>
      </c>
      <c r="Z81" s="42" t="str">
        <f t="shared" si="47"/>
        <v/>
      </c>
      <c r="AA81" s="43" t="str">
        <f t="shared" si="48"/>
        <v/>
      </c>
      <c r="AB81" s="43" t="str">
        <f t="shared" si="49"/>
        <v/>
      </c>
      <c r="AC81" s="44" t="str">
        <f t="shared" si="50"/>
        <v/>
      </c>
      <c r="AD81" s="44" t="str">
        <f t="shared" si="51"/>
        <v/>
      </c>
      <c r="AE81" s="45">
        <v>7.4000000000000001E-9</v>
      </c>
      <c r="AF81" s="45" t="str">
        <f t="shared" si="29"/>
        <v/>
      </c>
      <c r="AG81" s="45" t="str">
        <f t="shared" si="30"/>
        <v/>
      </c>
    </row>
    <row r="82" spans="2:33" x14ac:dyDescent="0.55000000000000004">
      <c r="B82" s="33" t="str">
        <f>IF(F82="","",'2'!C78)</f>
        <v/>
      </c>
      <c r="C82" s="34" t="str">
        <f>IF('2'!D78="","",'2'!D78)</f>
        <v/>
      </c>
      <c r="D82" s="34" t="str">
        <f>IF('2'!F78="","",'2'!F78)</f>
        <v/>
      </c>
      <c r="E82" s="34" t="str">
        <f>IF('2'!E78="","",'2'!E78)</f>
        <v/>
      </c>
      <c r="F82" s="34" t="str">
        <f>IF('2'!H78="","",IF('2'!H78=0,'3'!AE82,'2'!H78+AE82))</f>
        <v/>
      </c>
      <c r="G82" s="195"/>
      <c r="H82" s="35" t="e">
        <f t="shared" si="43"/>
        <v>#VALUE!</v>
      </c>
      <c r="I82" s="36" t="str">
        <f t="shared" si="52"/>
        <v/>
      </c>
      <c r="J82" s="34" t="str">
        <f t="shared" si="53"/>
        <v/>
      </c>
      <c r="K82" s="37" t="str">
        <f t="shared" si="54"/>
        <v/>
      </c>
      <c r="L82" s="37" t="str">
        <f t="shared" si="55"/>
        <v/>
      </c>
      <c r="M82" s="37" t="str">
        <f t="shared" si="56"/>
        <v/>
      </c>
      <c r="N82" s="37">
        <f t="shared" si="44"/>
        <v>2789985.0000004303</v>
      </c>
      <c r="O82" s="38" t="str">
        <f t="shared" si="58"/>
        <v/>
      </c>
      <c r="P82" s="38" t="str">
        <f t="shared" si="59"/>
        <v/>
      </c>
      <c r="Q82" s="38" t="str">
        <f t="shared" si="60"/>
        <v/>
      </c>
      <c r="R82" s="38">
        <f t="shared" si="45"/>
        <v>1.0000000000000775</v>
      </c>
      <c r="T82" s="45" t="str">
        <f t="shared" si="61"/>
        <v/>
      </c>
      <c r="U82" s="176" t="str">
        <f t="shared" si="27"/>
        <v/>
      </c>
      <c r="V82" s="176" t="str">
        <f t="shared" si="28"/>
        <v/>
      </c>
      <c r="W82" s="39">
        <f t="shared" si="57"/>
        <v>1.0000000099999999</v>
      </c>
      <c r="X82" s="40">
        <f t="shared" si="42"/>
        <v>1</v>
      </c>
      <c r="Y82" s="41" t="str">
        <f t="shared" si="46"/>
        <v/>
      </c>
      <c r="Z82" s="42" t="str">
        <f t="shared" si="47"/>
        <v/>
      </c>
      <c r="AA82" s="43" t="str">
        <f t="shared" si="48"/>
        <v/>
      </c>
      <c r="AB82" s="43" t="str">
        <f t="shared" si="49"/>
        <v/>
      </c>
      <c r="AC82" s="44" t="str">
        <f t="shared" si="50"/>
        <v/>
      </c>
      <c r="AD82" s="44" t="str">
        <f t="shared" si="51"/>
        <v/>
      </c>
      <c r="AE82" s="45">
        <v>7.4999999999999993E-9</v>
      </c>
      <c r="AF82" s="45" t="str">
        <f t="shared" si="29"/>
        <v/>
      </c>
      <c r="AG82" s="45" t="str">
        <f t="shared" si="30"/>
        <v/>
      </c>
    </row>
    <row r="83" spans="2:33" x14ac:dyDescent="0.55000000000000004">
      <c r="B83" s="33" t="str">
        <f>IF(F83="","",'2'!C79)</f>
        <v/>
      </c>
      <c r="C83" s="34" t="str">
        <f>IF('2'!D79="","",'2'!D79)</f>
        <v/>
      </c>
      <c r="D83" s="34" t="str">
        <f>IF('2'!F79="","",'2'!F79)</f>
        <v/>
      </c>
      <c r="E83" s="34" t="str">
        <f>IF('2'!E79="","",'2'!E79)</f>
        <v/>
      </c>
      <c r="F83" s="34" t="str">
        <f>IF('2'!H79="","",IF('2'!H79=0,'3'!AE83,'2'!H79+AE83))</f>
        <v/>
      </c>
      <c r="G83" s="195"/>
      <c r="H83" s="35" t="e">
        <f t="shared" si="43"/>
        <v>#VALUE!</v>
      </c>
      <c r="I83" s="36" t="str">
        <f t="shared" si="52"/>
        <v/>
      </c>
      <c r="J83" s="34" t="str">
        <f t="shared" si="53"/>
        <v/>
      </c>
      <c r="K83" s="37" t="str">
        <f t="shared" si="54"/>
        <v/>
      </c>
      <c r="L83" s="37" t="str">
        <f t="shared" si="55"/>
        <v/>
      </c>
      <c r="M83" s="37" t="str">
        <f t="shared" si="56"/>
        <v/>
      </c>
      <c r="N83" s="37">
        <f t="shared" si="44"/>
        <v>2789985.0000004303</v>
      </c>
      <c r="O83" s="38" t="str">
        <f t="shared" si="58"/>
        <v/>
      </c>
      <c r="P83" s="38" t="str">
        <f t="shared" si="59"/>
        <v/>
      </c>
      <c r="Q83" s="38" t="str">
        <f t="shared" si="60"/>
        <v/>
      </c>
      <c r="R83" s="38">
        <f t="shared" si="45"/>
        <v>1.0000000000000775</v>
      </c>
      <c r="T83" s="45" t="str">
        <f t="shared" si="61"/>
        <v/>
      </c>
      <c r="U83" s="176" t="str">
        <f t="shared" si="27"/>
        <v/>
      </c>
      <c r="V83" s="176" t="str">
        <f t="shared" si="28"/>
        <v/>
      </c>
      <c r="W83" s="39">
        <f t="shared" si="57"/>
        <v>1.0000000099999999</v>
      </c>
      <c r="X83" s="40">
        <f t="shared" si="42"/>
        <v>1</v>
      </c>
      <c r="Y83" s="41" t="str">
        <f t="shared" si="46"/>
        <v/>
      </c>
      <c r="Z83" s="42" t="str">
        <f t="shared" si="47"/>
        <v/>
      </c>
      <c r="AA83" s="43" t="str">
        <f t="shared" si="48"/>
        <v/>
      </c>
      <c r="AB83" s="43" t="str">
        <f t="shared" si="49"/>
        <v/>
      </c>
      <c r="AC83" s="44" t="str">
        <f t="shared" si="50"/>
        <v/>
      </c>
      <c r="AD83" s="44" t="str">
        <f t="shared" si="51"/>
        <v/>
      </c>
      <c r="AE83" s="45">
        <v>7.6000000000000002E-9</v>
      </c>
      <c r="AF83" s="45" t="str">
        <f t="shared" si="29"/>
        <v/>
      </c>
      <c r="AG83" s="45" t="str">
        <f t="shared" si="30"/>
        <v/>
      </c>
    </row>
    <row r="84" spans="2:33" x14ac:dyDescent="0.55000000000000004">
      <c r="B84" s="33" t="str">
        <f>IF(F84="","",'2'!C80)</f>
        <v/>
      </c>
      <c r="C84" s="34" t="str">
        <f>IF('2'!D80="","",'2'!D80)</f>
        <v/>
      </c>
      <c r="D84" s="34" t="str">
        <f>IF('2'!F80="","",'2'!F80)</f>
        <v/>
      </c>
      <c r="E84" s="34" t="str">
        <f>IF('2'!E80="","",'2'!E80)</f>
        <v/>
      </c>
      <c r="F84" s="34" t="str">
        <f>IF('2'!H80="","",IF('2'!H80=0,'3'!AE84,'2'!H80+AE84))</f>
        <v/>
      </c>
      <c r="G84" s="195"/>
      <c r="H84" s="35" t="e">
        <f t="shared" si="43"/>
        <v>#VALUE!</v>
      </c>
      <c r="I84" s="36" t="str">
        <f t="shared" si="52"/>
        <v/>
      </c>
      <c r="J84" s="34" t="str">
        <f t="shared" si="53"/>
        <v/>
      </c>
      <c r="K84" s="37" t="str">
        <f t="shared" si="54"/>
        <v/>
      </c>
      <c r="L84" s="37" t="str">
        <f t="shared" si="55"/>
        <v/>
      </c>
      <c r="M84" s="37" t="str">
        <f t="shared" si="56"/>
        <v/>
      </c>
      <c r="N84" s="37">
        <f t="shared" si="44"/>
        <v>2789985.0000004303</v>
      </c>
      <c r="O84" s="38" t="str">
        <f t="shared" si="58"/>
        <v/>
      </c>
      <c r="P84" s="38" t="str">
        <f t="shared" si="59"/>
        <v/>
      </c>
      <c r="Q84" s="38" t="str">
        <f t="shared" si="60"/>
        <v/>
      </c>
      <c r="R84" s="38">
        <f t="shared" si="45"/>
        <v>1.0000000000000775</v>
      </c>
      <c r="T84" s="45" t="str">
        <f t="shared" si="61"/>
        <v/>
      </c>
      <c r="U84" s="176" t="str">
        <f t="shared" si="27"/>
        <v/>
      </c>
      <c r="V84" s="176" t="str">
        <f t="shared" si="28"/>
        <v/>
      </c>
      <c r="W84" s="39">
        <f t="shared" si="57"/>
        <v>1.0000000099999999</v>
      </c>
      <c r="X84" s="40">
        <f t="shared" si="42"/>
        <v>1</v>
      </c>
      <c r="Y84" s="41" t="str">
        <f t="shared" si="46"/>
        <v/>
      </c>
      <c r="Z84" s="42" t="str">
        <f t="shared" si="47"/>
        <v/>
      </c>
      <c r="AA84" s="43" t="str">
        <f t="shared" si="48"/>
        <v/>
      </c>
      <c r="AB84" s="43" t="str">
        <f t="shared" si="49"/>
        <v/>
      </c>
      <c r="AC84" s="44" t="str">
        <f t="shared" si="50"/>
        <v/>
      </c>
      <c r="AD84" s="44" t="str">
        <f t="shared" si="51"/>
        <v/>
      </c>
      <c r="AE84" s="45">
        <v>7.6999999999999995E-9</v>
      </c>
      <c r="AF84" s="45" t="str">
        <f t="shared" si="29"/>
        <v/>
      </c>
      <c r="AG84" s="45" t="str">
        <f t="shared" si="30"/>
        <v/>
      </c>
    </row>
    <row r="85" spans="2:33" x14ac:dyDescent="0.55000000000000004">
      <c r="B85" s="33" t="str">
        <f>IF(F85="","",'2'!C81)</f>
        <v/>
      </c>
      <c r="C85" s="34" t="str">
        <f>IF('2'!D81="","",'2'!D81)</f>
        <v/>
      </c>
      <c r="D85" s="34" t="str">
        <f>IF('2'!F81="","",'2'!F81)</f>
        <v/>
      </c>
      <c r="E85" s="34" t="str">
        <f>IF('2'!E81="","",'2'!E81)</f>
        <v/>
      </c>
      <c r="F85" s="34" t="str">
        <f>IF('2'!H81="","",IF('2'!H81=0,'3'!AE85,'2'!H81+AE85))</f>
        <v/>
      </c>
      <c r="G85" s="195"/>
      <c r="H85" s="35" t="e">
        <f t="shared" si="43"/>
        <v>#VALUE!</v>
      </c>
      <c r="I85" s="36" t="str">
        <f t="shared" si="52"/>
        <v/>
      </c>
      <c r="J85" s="34" t="str">
        <f t="shared" si="53"/>
        <v/>
      </c>
      <c r="K85" s="37" t="str">
        <f t="shared" si="54"/>
        <v/>
      </c>
      <c r="L85" s="37" t="str">
        <f t="shared" si="55"/>
        <v/>
      </c>
      <c r="M85" s="37" t="str">
        <f t="shared" si="56"/>
        <v/>
      </c>
      <c r="N85" s="37">
        <f t="shared" si="44"/>
        <v>2789985.0000004303</v>
      </c>
      <c r="O85" s="38" t="str">
        <f t="shared" si="58"/>
        <v/>
      </c>
      <c r="P85" s="38" t="str">
        <f t="shared" si="59"/>
        <v/>
      </c>
      <c r="Q85" s="38" t="str">
        <f t="shared" si="60"/>
        <v/>
      </c>
      <c r="R85" s="38">
        <f t="shared" si="45"/>
        <v>1.0000000000000775</v>
      </c>
      <c r="T85" s="45" t="str">
        <f t="shared" si="61"/>
        <v/>
      </c>
      <c r="U85" s="176" t="str">
        <f t="shared" ref="U85:U108" si="62">IF(U84="","",IF(U84=1,"",W85))</f>
        <v/>
      </c>
      <c r="V85" s="176" t="str">
        <f t="shared" ref="V85:V108" si="63">IF(U85="","",W84)</f>
        <v/>
      </c>
      <c r="W85" s="39">
        <f t="shared" si="57"/>
        <v>1.0000000099999999</v>
      </c>
      <c r="X85" s="40">
        <f t="shared" si="42"/>
        <v>1</v>
      </c>
      <c r="Y85" s="41" t="str">
        <f t="shared" si="46"/>
        <v/>
      </c>
      <c r="Z85" s="42" t="str">
        <f t="shared" si="47"/>
        <v/>
      </c>
      <c r="AA85" s="43" t="str">
        <f t="shared" si="48"/>
        <v/>
      </c>
      <c r="AB85" s="43" t="str">
        <f t="shared" si="49"/>
        <v/>
      </c>
      <c r="AC85" s="44" t="str">
        <f t="shared" si="50"/>
        <v/>
      </c>
      <c r="AD85" s="44" t="str">
        <f t="shared" si="51"/>
        <v/>
      </c>
      <c r="AE85" s="45">
        <v>7.8000000000000004E-9</v>
      </c>
      <c r="AF85" s="45" t="str">
        <f t="shared" ref="AF85:AF108" si="64">IF(U85="","",((R84-R85)/(W84-W85)))</f>
        <v/>
      </c>
      <c r="AG85" s="45" t="str">
        <f t="shared" ref="AG85:AG108" si="65">IF(U85="","",AF85*-W85+R85)</f>
        <v/>
      </c>
    </row>
    <row r="86" spans="2:33" x14ac:dyDescent="0.55000000000000004">
      <c r="B86" s="33" t="str">
        <f>IF(F86="","",'2'!C82)</f>
        <v/>
      </c>
      <c r="C86" s="34" t="str">
        <f>IF('2'!D82="","",'2'!D82)</f>
        <v/>
      </c>
      <c r="D86" s="34" t="str">
        <f>IF('2'!F82="","",'2'!F82)</f>
        <v/>
      </c>
      <c r="E86" s="34" t="str">
        <f>IF('2'!E82="","",'2'!E82)</f>
        <v/>
      </c>
      <c r="F86" s="34" t="str">
        <f>IF('2'!H82="","",IF('2'!H82=0,'3'!AE86,'2'!H82+AE86))</f>
        <v/>
      </c>
      <c r="G86" s="195"/>
      <c r="H86" s="35" t="e">
        <f t="shared" si="43"/>
        <v>#VALUE!</v>
      </c>
      <c r="I86" s="36" t="str">
        <f t="shared" si="52"/>
        <v/>
      </c>
      <c r="J86" s="34" t="str">
        <f t="shared" si="53"/>
        <v/>
      </c>
      <c r="K86" s="37" t="str">
        <f t="shared" si="54"/>
        <v/>
      </c>
      <c r="L86" s="37" t="str">
        <f t="shared" si="55"/>
        <v/>
      </c>
      <c r="M86" s="37" t="str">
        <f t="shared" si="56"/>
        <v/>
      </c>
      <c r="N86" s="37">
        <f t="shared" si="44"/>
        <v>2789985.0000004303</v>
      </c>
      <c r="O86" s="38" t="str">
        <f t="shared" si="58"/>
        <v/>
      </c>
      <c r="P86" s="38" t="str">
        <f t="shared" si="59"/>
        <v/>
      </c>
      <c r="Q86" s="38" t="str">
        <f t="shared" si="60"/>
        <v/>
      </c>
      <c r="R86" s="38">
        <f t="shared" si="45"/>
        <v>1.0000000000000775</v>
      </c>
      <c r="T86" s="45" t="str">
        <f t="shared" si="61"/>
        <v/>
      </c>
      <c r="U86" s="176" t="str">
        <f t="shared" si="62"/>
        <v/>
      </c>
      <c r="V86" s="176" t="str">
        <f t="shared" si="63"/>
        <v/>
      </c>
      <c r="W86" s="39">
        <f t="shared" si="57"/>
        <v>1.0000000099999999</v>
      </c>
      <c r="X86" s="40">
        <f t="shared" si="42"/>
        <v>1</v>
      </c>
      <c r="Y86" s="41" t="str">
        <f t="shared" si="46"/>
        <v/>
      </c>
      <c r="Z86" s="42" t="str">
        <f t="shared" si="47"/>
        <v/>
      </c>
      <c r="AA86" s="43" t="str">
        <f t="shared" si="48"/>
        <v/>
      </c>
      <c r="AB86" s="43" t="str">
        <f t="shared" si="49"/>
        <v/>
      </c>
      <c r="AC86" s="44" t="str">
        <f t="shared" si="50"/>
        <v/>
      </c>
      <c r="AD86" s="44" t="str">
        <f t="shared" si="51"/>
        <v/>
      </c>
      <c r="AE86" s="45">
        <v>7.8999999999999996E-9</v>
      </c>
      <c r="AF86" s="45" t="str">
        <f t="shared" si="64"/>
        <v/>
      </c>
      <c r="AG86" s="45" t="str">
        <f t="shared" si="65"/>
        <v/>
      </c>
    </row>
    <row r="87" spans="2:33" x14ac:dyDescent="0.55000000000000004">
      <c r="B87" s="33" t="str">
        <f>IF(F87="","",'2'!C83)</f>
        <v/>
      </c>
      <c r="C87" s="34" t="str">
        <f>IF('2'!D83="","",'2'!D83)</f>
        <v/>
      </c>
      <c r="D87" s="34" t="str">
        <f>IF('2'!F83="","",'2'!F83)</f>
        <v/>
      </c>
      <c r="E87" s="34" t="str">
        <f>IF('2'!E83="","",'2'!E83)</f>
        <v/>
      </c>
      <c r="F87" s="34" t="str">
        <f>IF('2'!H83="","",IF('2'!H83=0,'3'!AE87,'2'!H83+AE87))</f>
        <v/>
      </c>
      <c r="G87" s="195"/>
      <c r="H87" s="35" t="e">
        <f t="shared" si="43"/>
        <v>#VALUE!</v>
      </c>
      <c r="I87" s="36" t="str">
        <f t="shared" si="52"/>
        <v/>
      </c>
      <c r="J87" s="34" t="str">
        <f t="shared" si="53"/>
        <v/>
      </c>
      <c r="K87" s="37" t="str">
        <f t="shared" si="54"/>
        <v/>
      </c>
      <c r="L87" s="37" t="str">
        <f t="shared" si="55"/>
        <v/>
      </c>
      <c r="M87" s="37" t="str">
        <f t="shared" si="56"/>
        <v/>
      </c>
      <c r="N87" s="37">
        <f t="shared" si="44"/>
        <v>2789985.0000004303</v>
      </c>
      <c r="O87" s="38" t="str">
        <f t="shared" si="58"/>
        <v/>
      </c>
      <c r="P87" s="38" t="str">
        <f t="shared" si="59"/>
        <v/>
      </c>
      <c r="Q87" s="38" t="str">
        <f t="shared" si="60"/>
        <v/>
      </c>
      <c r="R87" s="38">
        <f t="shared" si="45"/>
        <v>1.0000000000000775</v>
      </c>
      <c r="T87" s="45" t="str">
        <f t="shared" si="61"/>
        <v/>
      </c>
      <c r="U87" s="176" t="str">
        <f t="shared" si="62"/>
        <v/>
      </c>
      <c r="V87" s="176" t="str">
        <f t="shared" si="63"/>
        <v/>
      </c>
      <c r="W87" s="39">
        <f t="shared" si="57"/>
        <v>1.0000000099999999</v>
      </c>
      <c r="X87" s="40">
        <f t="shared" si="42"/>
        <v>1</v>
      </c>
      <c r="Y87" s="41" t="str">
        <f t="shared" si="46"/>
        <v/>
      </c>
      <c r="Z87" s="42" t="str">
        <f t="shared" si="47"/>
        <v/>
      </c>
      <c r="AA87" s="43" t="str">
        <f t="shared" si="48"/>
        <v/>
      </c>
      <c r="AB87" s="43" t="str">
        <f t="shared" si="49"/>
        <v/>
      </c>
      <c r="AC87" s="44" t="str">
        <f t="shared" si="50"/>
        <v/>
      </c>
      <c r="AD87" s="44" t="str">
        <f t="shared" si="51"/>
        <v/>
      </c>
      <c r="AE87" s="45">
        <v>8.0000000000000005E-9</v>
      </c>
      <c r="AF87" s="45" t="str">
        <f t="shared" si="64"/>
        <v/>
      </c>
      <c r="AG87" s="45" t="str">
        <f t="shared" si="65"/>
        <v/>
      </c>
    </row>
    <row r="88" spans="2:33" x14ac:dyDescent="0.55000000000000004">
      <c r="B88" s="33" t="str">
        <f>IF(F88="","",'2'!C84)</f>
        <v/>
      </c>
      <c r="C88" s="34" t="str">
        <f>IF('2'!D84="","",'2'!D84)</f>
        <v/>
      </c>
      <c r="D88" s="34" t="str">
        <f>IF('2'!F84="","",'2'!F84)</f>
        <v/>
      </c>
      <c r="E88" s="34" t="str">
        <f>IF('2'!E84="","",'2'!E84)</f>
        <v/>
      </c>
      <c r="F88" s="34" t="str">
        <f>IF('2'!H84="","",IF('2'!H84=0,'3'!AE88,'2'!H84+AE88))</f>
        <v/>
      </c>
      <c r="G88" s="195"/>
      <c r="H88" s="35" t="e">
        <f t="shared" si="43"/>
        <v>#VALUE!</v>
      </c>
      <c r="I88" s="36" t="str">
        <f t="shared" si="52"/>
        <v/>
      </c>
      <c r="J88" s="34" t="str">
        <f t="shared" si="53"/>
        <v/>
      </c>
      <c r="K88" s="37" t="str">
        <f t="shared" si="54"/>
        <v/>
      </c>
      <c r="L88" s="37" t="str">
        <f t="shared" si="55"/>
        <v/>
      </c>
      <c r="M88" s="37" t="str">
        <f t="shared" si="56"/>
        <v/>
      </c>
      <c r="N88" s="37">
        <f t="shared" si="44"/>
        <v>2789985.0000004303</v>
      </c>
      <c r="O88" s="38" t="str">
        <f t="shared" si="58"/>
        <v/>
      </c>
      <c r="P88" s="38" t="str">
        <f t="shared" si="59"/>
        <v/>
      </c>
      <c r="Q88" s="38" t="str">
        <f t="shared" si="60"/>
        <v/>
      </c>
      <c r="R88" s="38">
        <f t="shared" si="45"/>
        <v>1.0000000000000775</v>
      </c>
      <c r="T88" s="45" t="str">
        <f t="shared" si="61"/>
        <v/>
      </c>
      <c r="U88" s="176" t="str">
        <f t="shared" si="62"/>
        <v/>
      </c>
      <c r="V88" s="176" t="str">
        <f t="shared" si="63"/>
        <v/>
      </c>
      <c r="W88" s="39">
        <f t="shared" si="57"/>
        <v>1.0000000099999999</v>
      </c>
      <c r="X88" s="40">
        <f t="shared" si="42"/>
        <v>1</v>
      </c>
      <c r="Y88" s="41" t="str">
        <f t="shared" si="46"/>
        <v/>
      </c>
      <c r="Z88" s="42" t="str">
        <f t="shared" si="47"/>
        <v/>
      </c>
      <c r="AA88" s="43" t="str">
        <f t="shared" si="48"/>
        <v/>
      </c>
      <c r="AB88" s="43" t="str">
        <f t="shared" si="49"/>
        <v/>
      </c>
      <c r="AC88" s="44" t="str">
        <f t="shared" si="50"/>
        <v/>
      </c>
      <c r="AD88" s="44" t="str">
        <f t="shared" si="51"/>
        <v/>
      </c>
      <c r="AE88" s="45">
        <v>8.0999999999999997E-9</v>
      </c>
      <c r="AF88" s="45" t="str">
        <f t="shared" si="64"/>
        <v/>
      </c>
      <c r="AG88" s="45" t="str">
        <f t="shared" si="65"/>
        <v/>
      </c>
    </row>
    <row r="89" spans="2:33" x14ac:dyDescent="0.55000000000000004">
      <c r="B89" s="33" t="str">
        <f>IF(F89="","",'2'!C85)</f>
        <v/>
      </c>
      <c r="C89" s="34" t="str">
        <f>IF('2'!D85="","",'2'!D85)</f>
        <v/>
      </c>
      <c r="D89" s="34" t="str">
        <f>IF('2'!F85="","",'2'!F85)</f>
        <v/>
      </c>
      <c r="E89" s="34" t="str">
        <f>IF('2'!E85="","",'2'!E85)</f>
        <v/>
      </c>
      <c r="F89" s="34" t="str">
        <f>IF('2'!H85="","",IF('2'!H85=0,'3'!AE89,'2'!H85+AE89))</f>
        <v/>
      </c>
      <c r="G89" s="195"/>
      <c r="H89" s="35" t="e">
        <f t="shared" si="43"/>
        <v>#VALUE!</v>
      </c>
      <c r="I89" s="36" t="str">
        <f t="shared" si="52"/>
        <v/>
      </c>
      <c r="J89" s="34" t="str">
        <f t="shared" si="53"/>
        <v/>
      </c>
      <c r="K89" s="37" t="str">
        <f t="shared" si="54"/>
        <v/>
      </c>
      <c r="L89" s="37" t="str">
        <f t="shared" si="55"/>
        <v/>
      </c>
      <c r="M89" s="37" t="str">
        <f t="shared" si="56"/>
        <v/>
      </c>
      <c r="N89" s="37">
        <f t="shared" si="44"/>
        <v>2789985.0000004303</v>
      </c>
      <c r="O89" s="38" t="str">
        <f t="shared" si="58"/>
        <v/>
      </c>
      <c r="P89" s="38" t="str">
        <f t="shared" si="59"/>
        <v/>
      </c>
      <c r="Q89" s="38" t="str">
        <f t="shared" si="60"/>
        <v/>
      </c>
      <c r="R89" s="38">
        <f t="shared" si="45"/>
        <v>1.0000000000000775</v>
      </c>
      <c r="T89" s="45" t="str">
        <f t="shared" si="61"/>
        <v/>
      </c>
      <c r="U89" s="176" t="str">
        <f t="shared" si="62"/>
        <v/>
      </c>
      <c r="V89" s="176" t="str">
        <f t="shared" si="63"/>
        <v/>
      </c>
      <c r="W89" s="39">
        <f t="shared" si="57"/>
        <v>1.0000000099999999</v>
      </c>
      <c r="X89" s="40">
        <f t="shared" si="42"/>
        <v>1</v>
      </c>
      <c r="Y89" s="41" t="str">
        <f t="shared" si="46"/>
        <v/>
      </c>
      <c r="Z89" s="42" t="str">
        <f t="shared" si="47"/>
        <v/>
      </c>
      <c r="AA89" s="43" t="str">
        <f t="shared" si="48"/>
        <v/>
      </c>
      <c r="AB89" s="43" t="str">
        <f t="shared" si="49"/>
        <v/>
      </c>
      <c r="AC89" s="44" t="str">
        <f t="shared" si="50"/>
        <v/>
      </c>
      <c r="AD89" s="44" t="str">
        <f t="shared" si="51"/>
        <v/>
      </c>
      <c r="AE89" s="45">
        <v>8.2000000000000006E-9</v>
      </c>
      <c r="AF89" s="45" t="str">
        <f t="shared" si="64"/>
        <v/>
      </c>
      <c r="AG89" s="45" t="str">
        <f t="shared" si="65"/>
        <v/>
      </c>
    </row>
    <row r="90" spans="2:33" x14ac:dyDescent="0.55000000000000004">
      <c r="B90" s="33" t="str">
        <f>IF(F90="","",'2'!C86)</f>
        <v/>
      </c>
      <c r="C90" s="34" t="str">
        <f>IF('2'!D86="","",'2'!D86)</f>
        <v/>
      </c>
      <c r="D90" s="34" t="str">
        <f>IF('2'!F86="","",'2'!F86)</f>
        <v/>
      </c>
      <c r="E90" s="34" t="str">
        <f>IF('2'!E86="","",'2'!E86)</f>
        <v/>
      </c>
      <c r="F90" s="34" t="str">
        <f>IF('2'!H86="","",IF('2'!H86=0,'3'!AE90,'2'!H86+AE90))</f>
        <v/>
      </c>
      <c r="G90" s="195"/>
      <c r="H90" s="35" t="e">
        <f t="shared" si="43"/>
        <v>#VALUE!</v>
      </c>
      <c r="I90" s="36" t="str">
        <f t="shared" si="52"/>
        <v/>
      </c>
      <c r="J90" s="34" t="str">
        <f t="shared" si="53"/>
        <v/>
      </c>
      <c r="K90" s="37" t="str">
        <f t="shared" si="54"/>
        <v/>
      </c>
      <c r="L90" s="37" t="str">
        <f t="shared" si="55"/>
        <v/>
      </c>
      <c r="M90" s="37" t="str">
        <f t="shared" si="56"/>
        <v/>
      </c>
      <c r="N90" s="37">
        <f t="shared" si="44"/>
        <v>2789985.0000004303</v>
      </c>
      <c r="O90" s="38" t="str">
        <f t="shared" si="58"/>
        <v/>
      </c>
      <c r="P90" s="38" t="str">
        <f t="shared" si="59"/>
        <v/>
      </c>
      <c r="Q90" s="38" t="str">
        <f t="shared" si="60"/>
        <v/>
      </c>
      <c r="R90" s="38">
        <f t="shared" si="45"/>
        <v>1.0000000000000775</v>
      </c>
      <c r="T90" s="45" t="str">
        <f t="shared" si="61"/>
        <v/>
      </c>
      <c r="U90" s="176" t="str">
        <f t="shared" si="62"/>
        <v/>
      </c>
      <c r="V90" s="176" t="str">
        <f t="shared" si="63"/>
        <v/>
      </c>
      <c r="W90" s="39">
        <f t="shared" si="57"/>
        <v>1.0000000099999999</v>
      </c>
      <c r="X90" s="40">
        <f t="shared" si="42"/>
        <v>1</v>
      </c>
      <c r="Y90" s="41" t="str">
        <f t="shared" si="46"/>
        <v/>
      </c>
      <c r="Z90" s="42" t="str">
        <f t="shared" si="47"/>
        <v/>
      </c>
      <c r="AA90" s="43" t="str">
        <f t="shared" si="48"/>
        <v/>
      </c>
      <c r="AB90" s="43" t="str">
        <f t="shared" si="49"/>
        <v/>
      </c>
      <c r="AC90" s="44" t="str">
        <f t="shared" si="50"/>
        <v/>
      </c>
      <c r="AD90" s="44" t="str">
        <f t="shared" si="51"/>
        <v/>
      </c>
      <c r="AE90" s="45">
        <v>8.2999999999999999E-9</v>
      </c>
      <c r="AF90" s="45" t="str">
        <f t="shared" si="64"/>
        <v/>
      </c>
      <c r="AG90" s="45" t="str">
        <f t="shared" si="65"/>
        <v/>
      </c>
    </row>
    <row r="91" spans="2:33" x14ac:dyDescent="0.55000000000000004">
      <c r="B91" s="33" t="str">
        <f>IF(F91="","",'2'!C87)</f>
        <v/>
      </c>
      <c r="C91" s="34" t="str">
        <f>IF('2'!D87="","",'2'!D87)</f>
        <v/>
      </c>
      <c r="D91" s="34" t="str">
        <f>IF('2'!F87="","",'2'!F87)</f>
        <v/>
      </c>
      <c r="E91" s="34" t="str">
        <f>IF('2'!E87="","",'2'!E87)</f>
        <v/>
      </c>
      <c r="F91" s="34" t="str">
        <f>IF('2'!H87="","",IF('2'!H87=0,'3'!AE91,'2'!H87+AE91))</f>
        <v/>
      </c>
      <c r="G91" s="195"/>
      <c r="H91" s="35" t="e">
        <f t="shared" si="43"/>
        <v>#VALUE!</v>
      </c>
      <c r="I91" s="36" t="str">
        <f t="shared" si="52"/>
        <v/>
      </c>
      <c r="J91" s="34" t="str">
        <f t="shared" si="53"/>
        <v/>
      </c>
      <c r="K91" s="37" t="str">
        <f t="shared" si="54"/>
        <v/>
      </c>
      <c r="L91" s="37" t="str">
        <f t="shared" si="55"/>
        <v/>
      </c>
      <c r="M91" s="37" t="str">
        <f t="shared" si="56"/>
        <v/>
      </c>
      <c r="N91" s="37">
        <f t="shared" si="44"/>
        <v>2789985.0000004303</v>
      </c>
      <c r="O91" s="38" t="str">
        <f t="shared" si="58"/>
        <v/>
      </c>
      <c r="P91" s="38" t="str">
        <f t="shared" si="59"/>
        <v/>
      </c>
      <c r="Q91" s="38" t="str">
        <f t="shared" si="60"/>
        <v/>
      </c>
      <c r="R91" s="38">
        <f t="shared" si="45"/>
        <v>1.0000000000000775</v>
      </c>
      <c r="T91" s="45" t="str">
        <f t="shared" si="61"/>
        <v/>
      </c>
      <c r="U91" s="176" t="str">
        <f t="shared" si="62"/>
        <v/>
      </c>
      <c r="V91" s="176" t="str">
        <f t="shared" si="63"/>
        <v/>
      </c>
      <c r="W91" s="39">
        <f t="shared" si="57"/>
        <v>1.0000000099999999</v>
      </c>
      <c r="X91" s="40">
        <f t="shared" si="42"/>
        <v>1</v>
      </c>
      <c r="Y91" s="41" t="str">
        <f t="shared" si="46"/>
        <v/>
      </c>
      <c r="Z91" s="42" t="str">
        <f t="shared" si="47"/>
        <v/>
      </c>
      <c r="AA91" s="43" t="str">
        <f t="shared" si="48"/>
        <v/>
      </c>
      <c r="AB91" s="43" t="str">
        <f t="shared" si="49"/>
        <v/>
      </c>
      <c r="AC91" s="44" t="str">
        <f t="shared" si="50"/>
        <v/>
      </c>
      <c r="AD91" s="44" t="str">
        <f t="shared" si="51"/>
        <v/>
      </c>
      <c r="AE91" s="45">
        <v>8.4000000000000008E-9</v>
      </c>
      <c r="AF91" s="45" t="str">
        <f t="shared" si="64"/>
        <v/>
      </c>
      <c r="AG91" s="45" t="str">
        <f t="shared" si="65"/>
        <v/>
      </c>
    </row>
    <row r="92" spans="2:33" x14ac:dyDescent="0.55000000000000004">
      <c r="B92" s="33" t="str">
        <f>IF(F92="","",'2'!C88)</f>
        <v/>
      </c>
      <c r="C92" s="34" t="str">
        <f>IF('2'!D88="","",'2'!D88)</f>
        <v/>
      </c>
      <c r="D92" s="34" t="str">
        <f>IF('2'!F88="","",'2'!F88)</f>
        <v/>
      </c>
      <c r="E92" s="34" t="str">
        <f>IF('2'!E88="","",'2'!E88)</f>
        <v/>
      </c>
      <c r="F92" s="34" t="str">
        <f>IF('2'!H88="","",IF('2'!H88=0,'3'!AE92,'2'!H88+AE92))</f>
        <v/>
      </c>
      <c r="G92" s="195"/>
      <c r="H92" s="35" t="e">
        <f t="shared" si="43"/>
        <v>#VALUE!</v>
      </c>
      <c r="I92" s="36" t="str">
        <f t="shared" si="52"/>
        <v/>
      </c>
      <c r="J92" s="34" t="str">
        <f t="shared" si="53"/>
        <v/>
      </c>
      <c r="K92" s="37" t="str">
        <f t="shared" si="54"/>
        <v/>
      </c>
      <c r="L92" s="37" t="str">
        <f t="shared" si="55"/>
        <v/>
      </c>
      <c r="M92" s="37" t="str">
        <f t="shared" si="56"/>
        <v/>
      </c>
      <c r="N92" s="37">
        <f t="shared" si="44"/>
        <v>2789985.0000004303</v>
      </c>
      <c r="O92" s="38" t="str">
        <f t="shared" ref="O92:O108" si="66">IF(M92="","",L92/J92)</f>
        <v/>
      </c>
      <c r="P92" s="38" t="str">
        <f t="shared" ref="P92:P108" si="67">IF(M92="","",K92/J92)</f>
        <v/>
      </c>
      <c r="Q92" s="38" t="str">
        <f t="shared" ref="Q92:Q108" si="68">IF(M92="","",M92/J92)</f>
        <v/>
      </c>
      <c r="R92" s="38">
        <f t="shared" si="45"/>
        <v>1.0000000000000775</v>
      </c>
      <c r="T92" s="45" t="str">
        <f t="shared" si="61"/>
        <v/>
      </c>
      <c r="U92" s="176" t="str">
        <f t="shared" si="62"/>
        <v/>
      </c>
      <c r="V92" s="176" t="str">
        <f t="shared" si="63"/>
        <v/>
      </c>
      <c r="W92" s="39">
        <f t="shared" si="57"/>
        <v>1.0000000099999999</v>
      </c>
      <c r="X92" s="40">
        <f t="shared" si="42"/>
        <v>1</v>
      </c>
      <c r="Y92" s="41" t="str">
        <f t="shared" si="46"/>
        <v/>
      </c>
      <c r="Z92" s="42" t="str">
        <f t="shared" si="47"/>
        <v/>
      </c>
      <c r="AA92" s="43" t="str">
        <f t="shared" si="48"/>
        <v/>
      </c>
      <c r="AB92" s="43" t="str">
        <f t="shared" si="49"/>
        <v/>
      </c>
      <c r="AC92" s="44" t="str">
        <f t="shared" si="50"/>
        <v/>
      </c>
      <c r="AD92" s="44" t="str">
        <f t="shared" si="51"/>
        <v/>
      </c>
      <c r="AE92" s="45">
        <v>8.5E-9</v>
      </c>
      <c r="AF92" s="45" t="str">
        <f t="shared" si="64"/>
        <v/>
      </c>
      <c r="AG92" s="45" t="str">
        <f t="shared" si="65"/>
        <v/>
      </c>
    </row>
    <row r="93" spans="2:33" x14ac:dyDescent="0.55000000000000004">
      <c r="B93" s="33" t="str">
        <f>IF(F93="","",'2'!C89)</f>
        <v/>
      </c>
      <c r="C93" s="34" t="str">
        <f>IF('2'!D89="","",'2'!D89)</f>
        <v/>
      </c>
      <c r="D93" s="34" t="str">
        <f>IF('2'!F89="","",'2'!F89)</f>
        <v/>
      </c>
      <c r="E93" s="34" t="str">
        <f>IF('2'!E89="","",'2'!E89)</f>
        <v/>
      </c>
      <c r="F93" s="34" t="str">
        <f>IF('2'!H89="","",IF('2'!H89=0,'3'!AE93,'2'!H89+AE93))</f>
        <v/>
      </c>
      <c r="G93" s="195"/>
      <c r="H93" s="35" t="e">
        <f t="shared" si="43"/>
        <v>#VALUE!</v>
      </c>
      <c r="I93" s="36" t="str">
        <f t="shared" si="52"/>
        <v/>
      </c>
      <c r="J93" s="34" t="str">
        <f t="shared" si="53"/>
        <v/>
      </c>
      <c r="K93" s="37" t="str">
        <f t="shared" si="54"/>
        <v/>
      </c>
      <c r="L93" s="37" t="str">
        <f t="shared" si="55"/>
        <v/>
      </c>
      <c r="M93" s="37" t="str">
        <f t="shared" si="56"/>
        <v/>
      </c>
      <c r="N93" s="37">
        <f t="shared" si="44"/>
        <v>2789985.0000004303</v>
      </c>
      <c r="O93" s="38" t="str">
        <f t="shared" si="66"/>
        <v/>
      </c>
      <c r="P93" s="38" t="str">
        <f t="shared" si="67"/>
        <v/>
      </c>
      <c r="Q93" s="38" t="str">
        <f t="shared" si="68"/>
        <v/>
      </c>
      <c r="R93" s="38">
        <f t="shared" si="45"/>
        <v>1.0000000000000775</v>
      </c>
      <c r="T93" s="45" t="str">
        <f t="shared" si="61"/>
        <v/>
      </c>
      <c r="U93" s="176" t="str">
        <f t="shared" si="62"/>
        <v/>
      </c>
      <c r="V93" s="176" t="str">
        <f t="shared" si="63"/>
        <v/>
      </c>
      <c r="W93" s="39">
        <f t="shared" si="57"/>
        <v>1.0000000099999999</v>
      </c>
      <c r="X93" s="40">
        <f t="shared" si="42"/>
        <v>1</v>
      </c>
      <c r="Y93" s="41" t="str">
        <f t="shared" si="46"/>
        <v/>
      </c>
      <c r="Z93" s="42" t="str">
        <f t="shared" si="47"/>
        <v/>
      </c>
      <c r="AA93" s="43" t="str">
        <f t="shared" si="48"/>
        <v/>
      </c>
      <c r="AB93" s="43" t="str">
        <f t="shared" si="49"/>
        <v/>
      </c>
      <c r="AC93" s="44" t="str">
        <f t="shared" si="50"/>
        <v/>
      </c>
      <c r="AD93" s="44" t="str">
        <f t="shared" si="51"/>
        <v/>
      </c>
      <c r="AE93" s="45">
        <v>8.5999999999999993E-9</v>
      </c>
      <c r="AF93" s="45" t="str">
        <f t="shared" si="64"/>
        <v/>
      </c>
      <c r="AG93" s="45" t="str">
        <f t="shared" si="65"/>
        <v/>
      </c>
    </row>
    <row r="94" spans="2:33" x14ac:dyDescent="0.55000000000000004">
      <c r="B94" s="33" t="str">
        <f>IF(F94="","",'2'!C90)</f>
        <v/>
      </c>
      <c r="C94" s="34" t="str">
        <f>IF('2'!D90="","",'2'!D90)</f>
        <v/>
      </c>
      <c r="D94" s="34" t="str">
        <f>IF('2'!F90="","",'2'!F90)</f>
        <v/>
      </c>
      <c r="E94" s="34" t="str">
        <f>IF('2'!E90="","",'2'!E90)</f>
        <v/>
      </c>
      <c r="F94" s="34" t="str">
        <f>IF('2'!H90="","",IF('2'!H90=0,'3'!AE94,'2'!H90+AE94))</f>
        <v/>
      </c>
      <c r="G94" s="195"/>
      <c r="H94" s="35" t="e">
        <f t="shared" si="43"/>
        <v>#VALUE!</v>
      </c>
      <c r="I94" s="36" t="str">
        <f t="shared" si="52"/>
        <v/>
      </c>
      <c r="J94" s="34" t="str">
        <f t="shared" si="53"/>
        <v/>
      </c>
      <c r="K94" s="37" t="str">
        <f t="shared" si="54"/>
        <v/>
      </c>
      <c r="L94" s="37" t="str">
        <f t="shared" si="55"/>
        <v/>
      </c>
      <c r="M94" s="37" t="str">
        <f t="shared" si="56"/>
        <v/>
      </c>
      <c r="N94" s="37">
        <f t="shared" si="44"/>
        <v>2789985.0000004303</v>
      </c>
      <c r="O94" s="38" t="str">
        <f t="shared" si="66"/>
        <v/>
      </c>
      <c r="P94" s="38" t="str">
        <f t="shared" si="67"/>
        <v/>
      </c>
      <c r="Q94" s="38" t="str">
        <f t="shared" si="68"/>
        <v/>
      </c>
      <c r="R94" s="38">
        <f t="shared" si="45"/>
        <v>1.0000000000000775</v>
      </c>
      <c r="T94" s="45" t="str">
        <f t="shared" si="61"/>
        <v/>
      </c>
      <c r="U94" s="176" t="str">
        <f t="shared" si="62"/>
        <v/>
      </c>
      <c r="V94" s="176" t="str">
        <f t="shared" si="63"/>
        <v/>
      </c>
      <c r="W94" s="39">
        <f t="shared" si="57"/>
        <v>1.0000000099999999</v>
      </c>
      <c r="X94" s="40">
        <f t="shared" si="42"/>
        <v>1</v>
      </c>
      <c r="Y94" s="41" t="str">
        <f t="shared" si="46"/>
        <v/>
      </c>
      <c r="Z94" s="42" t="str">
        <f t="shared" si="47"/>
        <v/>
      </c>
      <c r="AA94" s="43" t="str">
        <f t="shared" si="48"/>
        <v/>
      </c>
      <c r="AB94" s="43" t="str">
        <f t="shared" si="49"/>
        <v/>
      </c>
      <c r="AC94" s="44" t="str">
        <f t="shared" si="50"/>
        <v/>
      </c>
      <c r="AD94" s="44" t="str">
        <f t="shared" si="51"/>
        <v/>
      </c>
      <c r="AE94" s="45">
        <v>8.7000000000000001E-9</v>
      </c>
      <c r="AF94" s="45" t="str">
        <f t="shared" si="64"/>
        <v/>
      </c>
      <c r="AG94" s="45" t="str">
        <f t="shared" si="65"/>
        <v/>
      </c>
    </row>
    <row r="95" spans="2:33" x14ac:dyDescent="0.55000000000000004">
      <c r="B95" s="33" t="str">
        <f>IF(F95="","",'2'!C91)</f>
        <v/>
      </c>
      <c r="C95" s="34" t="str">
        <f>IF('2'!D91="","",'2'!D91)</f>
        <v/>
      </c>
      <c r="D95" s="34" t="str">
        <f>IF('2'!F91="","",'2'!F91)</f>
        <v/>
      </c>
      <c r="E95" s="34" t="str">
        <f>IF('2'!E91="","",'2'!E91)</f>
        <v/>
      </c>
      <c r="F95" s="34" t="str">
        <f>IF('2'!H91="","",IF('2'!H91=0,'3'!AE95,'2'!H91+AE95))</f>
        <v/>
      </c>
      <c r="G95" s="195"/>
      <c r="H95" s="35" t="e">
        <f t="shared" si="43"/>
        <v>#VALUE!</v>
      </c>
      <c r="I95" s="36" t="str">
        <f t="shared" si="52"/>
        <v/>
      </c>
      <c r="J95" s="34" t="str">
        <f t="shared" si="53"/>
        <v/>
      </c>
      <c r="K95" s="37" t="str">
        <f t="shared" si="54"/>
        <v/>
      </c>
      <c r="L95" s="37" t="str">
        <f t="shared" si="55"/>
        <v/>
      </c>
      <c r="M95" s="37" t="str">
        <f t="shared" si="56"/>
        <v/>
      </c>
      <c r="N95" s="37">
        <f t="shared" si="44"/>
        <v>2789985.0000004303</v>
      </c>
      <c r="O95" s="38" t="str">
        <f t="shared" si="66"/>
        <v/>
      </c>
      <c r="P95" s="38" t="str">
        <f t="shared" si="67"/>
        <v/>
      </c>
      <c r="Q95" s="38" t="str">
        <f t="shared" si="68"/>
        <v/>
      </c>
      <c r="R95" s="38">
        <f t="shared" si="45"/>
        <v>1.0000000000000775</v>
      </c>
      <c r="T95" s="45" t="str">
        <f t="shared" si="61"/>
        <v/>
      </c>
      <c r="U95" s="176" t="str">
        <f t="shared" si="62"/>
        <v/>
      </c>
      <c r="V95" s="176" t="str">
        <f t="shared" si="63"/>
        <v/>
      </c>
      <c r="W95" s="39">
        <f t="shared" si="57"/>
        <v>1.0000000099999999</v>
      </c>
      <c r="X95" s="40">
        <f t="shared" si="42"/>
        <v>1</v>
      </c>
      <c r="Y95" s="41" t="str">
        <f t="shared" si="46"/>
        <v/>
      </c>
      <c r="Z95" s="42" t="str">
        <f t="shared" si="47"/>
        <v/>
      </c>
      <c r="AA95" s="43" t="str">
        <f t="shared" si="48"/>
        <v/>
      </c>
      <c r="AB95" s="43" t="str">
        <f t="shared" si="49"/>
        <v/>
      </c>
      <c r="AC95" s="44" t="str">
        <f t="shared" si="50"/>
        <v/>
      </c>
      <c r="AD95" s="44" t="str">
        <f t="shared" si="51"/>
        <v/>
      </c>
      <c r="AE95" s="45">
        <v>8.7999999999999994E-9</v>
      </c>
      <c r="AF95" s="45" t="str">
        <f t="shared" si="64"/>
        <v/>
      </c>
      <c r="AG95" s="45" t="str">
        <f t="shared" si="65"/>
        <v/>
      </c>
    </row>
    <row r="96" spans="2:33" x14ac:dyDescent="0.55000000000000004">
      <c r="B96" s="33" t="str">
        <f>IF(F96="","",'2'!C92)</f>
        <v/>
      </c>
      <c r="C96" s="34" t="str">
        <f>IF('2'!D92="","",'2'!D92)</f>
        <v/>
      </c>
      <c r="D96" s="34" t="str">
        <f>IF('2'!F92="","",'2'!F92)</f>
        <v/>
      </c>
      <c r="E96" s="34" t="str">
        <f>IF('2'!E92="","",'2'!E92)</f>
        <v/>
      </c>
      <c r="F96" s="34" t="str">
        <f>IF('2'!H92="","",IF('2'!H92=0,'3'!AE96,'2'!H92+AE96))</f>
        <v/>
      </c>
      <c r="G96" s="195"/>
      <c r="H96" s="35" t="e">
        <f t="shared" si="43"/>
        <v>#VALUE!</v>
      </c>
      <c r="I96" s="36" t="str">
        <f t="shared" si="52"/>
        <v/>
      </c>
      <c r="J96" s="34" t="str">
        <f t="shared" si="53"/>
        <v/>
      </c>
      <c r="K96" s="37" t="str">
        <f t="shared" si="54"/>
        <v/>
      </c>
      <c r="L96" s="37" t="str">
        <f t="shared" si="55"/>
        <v/>
      </c>
      <c r="M96" s="37" t="str">
        <f t="shared" si="56"/>
        <v/>
      </c>
      <c r="N96" s="37">
        <f t="shared" si="44"/>
        <v>2789985.0000004303</v>
      </c>
      <c r="O96" s="38" t="str">
        <f t="shared" si="66"/>
        <v/>
      </c>
      <c r="P96" s="38" t="str">
        <f t="shared" si="67"/>
        <v/>
      </c>
      <c r="Q96" s="38" t="str">
        <f t="shared" si="68"/>
        <v/>
      </c>
      <c r="R96" s="38">
        <f t="shared" si="45"/>
        <v>1.0000000000000775</v>
      </c>
      <c r="T96" s="45" t="str">
        <f t="shared" si="61"/>
        <v/>
      </c>
      <c r="U96" s="176" t="str">
        <f t="shared" si="62"/>
        <v/>
      </c>
      <c r="V96" s="176" t="str">
        <f t="shared" si="63"/>
        <v/>
      </c>
      <c r="W96" s="39">
        <f t="shared" si="57"/>
        <v>1.0000000099999999</v>
      </c>
      <c r="X96" s="40">
        <f t="shared" si="42"/>
        <v>1</v>
      </c>
      <c r="Y96" s="41" t="str">
        <f t="shared" si="46"/>
        <v/>
      </c>
      <c r="Z96" s="42" t="str">
        <f t="shared" si="47"/>
        <v/>
      </c>
      <c r="AA96" s="43" t="str">
        <f t="shared" si="48"/>
        <v/>
      </c>
      <c r="AB96" s="43" t="str">
        <f t="shared" si="49"/>
        <v/>
      </c>
      <c r="AC96" s="44" t="str">
        <f t="shared" si="50"/>
        <v/>
      </c>
      <c r="AD96" s="44" t="str">
        <f t="shared" si="51"/>
        <v/>
      </c>
      <c r="AE96" s="45">
        <v>8.9000000000000003E-9</v>
      </c>
      <c r="AF96" s="45" t="str">
        <f t="shared" si="64"/>
        <v/>
      </c>
      <c r="AG96" s="45" t="str">
        <f t="shared" si="65"/>
        <v/>
      </c>
    </row>
    <row r="97" spans="2:33" x14ac:dyDescent="0.55000000000000004">
      <c r="B97" s="33" t="str">
        <f>IF(F97="","",'2'!C93)</f>
        <v/>
      </c>
      <c r="C97" s="34" t="str">
        <f>IF('2'!D93="","",'2'!D93)</f>
        <v/>
      </c>
      <c r="D97" s="34" t="str">
        <f>IF('2'!F93="","",'2'!F93)</f>
        <v/>
      </c>
      <c r="E97" s="34" t="str">
        <f>IF('2'!E93="","",'2'!E93)</f>
        <v/>
      </c>
      <c r="F97" s="34" t="str">
        <f>IF('2'!H93="","",IF('2'!H93=0,'3'!AE97,'2'!H93+AE97))</f>
        <v/>
      </c>
      <c r="G97" s="195"/>
      <c r="H97" s="35" t="e">
        <f t="shared" si="43"/>
        <v>#VALUE!</v>
      </c>
      <c r="I97" s="36" t="str">
        <f t="shared" si="52"/>
        <v/>
      </c>
      <c r="J97" s="34" t="str">
        <f t="shared" si="53"/>
        <v/>
      </c>
      <c r="K97" s="37" t="str">
        <f t="shared" si="54"/>
        <v/>
      </c>
      <c r="L97" s="37" t="str">
        <f t="shared" si="55"/>
        <v/>
      </c>
      <c r="M97" s="37" t="str">
        <f t="shared" si="56"/>
        <v/>
      </c>
      <c r="N97" s="37">
        <f t="shared" si="44"/>
        <v>2789985.0000004303</v>
      </c>
      <c r="O97" s="38" t="str">
        <f t="shared" si="66"/>
        <v/>
      </c>
      <c r="P97" s="38" t="str">
        <f t="shared" si="67"/>
        <v/>
      </c>
      <c r="Q97" s="38" t="str">
        <f t="shared" si="68"/>
        <v/>
      </c>
      <c r="R97" s="38">
        <f t="shared" si="45"/>
        <v>1.0000000000000775</v>
      </c>
      <c r="T97" s="45" t="str">
        <f t="shared" si="61"/>
        <v/>
      </c>
      <c r="U97" s="176" t="str">
        <f t="shared" si="62"/>
        <v/>
      </c>
      <c r="V97" s="176" t="str">
        <f t="shared" si="63"/>
        <v/>
      </c>
      <c r="W97" s="39">
        <f t="shared" si="57"/>
        <v>1.0000000099999999</v>
      </c>
      <c r="X97" s="40">
        <f>$M$3/$M$3</f>
        <v>1</v>
      </c>
      <c r="Y97" s="41" t="str">
        <f t="shared" si="46"/>
        <v/>
      </c>
      <c r="Z97" s="42" t="str">
        <f t="shared" si="47"/>
        <v/>
      </c>
      <c r="AA97" s="43" t="str">
        <f t="shared" si="48"/>
        <v/>
      </c>
      <c r="AB97" s="43" t="str">
        <f t="shared" si="49"/>
        <v/>
      </c>
      <c r="AC97" s="44" t="str">
        <f t="shared" si="50"/>
        <v/>
      </c>
      <c r="AD97" s="44" t="str">
        <f t="shared" si="51"/>
        <v/>
      </c>
      <c r="AE97" s="45">
        <v>8.9999999999999995E-9</v>
      </c>
      <c r="AF97" s="45" t="str">
        <f t="shared" si="64"/>
        <v/>
      </c>
      <c r="AG97" s="45" t="str">
        <f t="shared" si="65"/>
        <v/>
      </c>
    </row>
    <row r="98" spans="2:33" x14ac:dyDescent="0.55000000000000004">
      <c r="B98" s="33" t="str">
        <f>IF(F98="","",'2'!C94)</f>
        <v/>
      </c>
      <c r="C98" s="34" t="str">
        <f>IF('2'!D94="","",'2'!D94)</f>
        <v/>
      </c>
      <c r="D98" s="34" t="str">
        <f>IF('2'!F94="","",'2'!F94)</f>
        <v/>
      </c>
      <c r="E98" s="34" t="str">
        <f>IF('2'!E94="","",'2'!E94)</f>
        <v/>
      </c>
      <c r="F98" s="34" t="str">
        <f>IF('2'!H94="","",IF('2'!H94=0,'3'!AE98,'2'!H94+AE98))</f>
        <v/>
      </c>
      <c r="G98" s="195"/>
      <c r="H98" s="35" t="e">
        <f t="shared" si="43"/>
        <v>#VALUE!</v>
      </c>
      <c r="I98" s="36" t="str">
        <f t="shared" si="52"/>
        <v/>
      </c>
      <c r="J98" s="34" t="str">
        <f t="shared" si="53"/>
        <v/>
      </c>
      <c r="K98" s="37" t="str">
        <f t="shared" si="54"/>
        <v/>
      </c>
      <c r="L98" s="37" t="str">
        <f t="shared" si="55"/>
        <v/>
      </c>
      <c r="M98" s="37" t="str">
        <f t="shared" si="56"/>
        <v/>
      </c>
      <c r="N98" s="37">
        <f t="shared" si="44"/>
        <v>2789985.0000004303</v>
      </c>
      <c r="O98" s="38" t="str">
        <f t="shared" si="66"/>
        <v/>
      </c>
      <c r="P98" s="38" t="str">
        <f t="shared" si="67"/>
        <v/>
      </c>
      <c r="Q98" s="38" t="str">
        <f t="shared" si="68"/>
        <v/>
      </c>
      <c r="R98" s="38">
        <f t="shared" si="45"/>
        <v>1.0000000000000775</v>
      </c>
      <c r="T98" s="45" t="str">
        <f t="shared" si="61"/>
        <v/>
      </c>
      <c r="U98" s="176" t="str">
        <f t="shared" si="62"/>
        <v/>
      </c>
      <c r="V98" s="176" t="str">
        <f t="shared" si="63"/>
        <v/>
      </c>
      <c r="W98" s="39">
        <f t="shared" si="57"/>
        <v>1.0000000099999999</v>
      </c>
      <c r="X98" s="40">
        <f t="shared" si="42"/>
        <v>1</v>
      </c>
      <c r="Y98" s="41" t="str">
        <f t="shared" si="46"/>
        <v/>
      </c>
      <c r="Z98" s="42" t="str">
        <f t="shared" si="47"/>
        <v/>
      </c>
      <c r="AA98" s="43" t="str">
        <f t="shared" si="48"/>
        <v/>
      </c>
      <c r="AB98" s="43" t="str">
        <f t="shared" si="49"/>
        <v/>
      </c>
      <c r="AC98" s="44" t="str">
        <f t="shared" si="50"/>
        <v/>
      </c>
      <c r="AD98" s="44" t="str">
        <f t="shared" si="51"/>
        <v/>
      </c>
      <c r="AE98" s="45">
        <v>9.1000000000000004E-9</v>
      </c>
      <c r="AF98" s="45" t="str">
        <f t="shared" si="64"/>
        <v/>
      </c>
      <c r="AG98" s="45" t="str">
        <f t="shared" si="65"/>
        <v/>
      </c>
    </row>
    <row r="99" spans="2:33" x14ac:dyDescent="0.55000000000000004">
      <c r="B99" s="33" t="str">
        <f>IF(F99="","",'2'!C95)</f>
        <v/>
      </c>
      <c r="C99" s="34" t="str">
        <f>IF('2'!D95="","",'2'!D95)</f>
        <v/>
      </c>
      <c r="D99" s="34" t="str">
        <f>IF('2'!F95="","",'2'!F95)</f>
        <v/>
      </c>
      <c r="E99" s="34" t="str">
        <f>IF('2'!E95="","",'2'!E95)</f>
        <v/>
      </c>
      <c r="F99" s="34" t="str">
        <f>IF('2'!H95="","",IF('2'!H95=0,'3'!AE99,'2'!H95+AE99))</f>
        <v/>
      </c>
      <c r="G99" s="195"/>
      <c r="H99" s="35" t="e">
        <f t="shared" si="43"/>
        <v>#VALUE!</v>
      </c>
      <c r="I99" s="36" t="str">
        <f t="shared" si="52"/>
        <v/>
      </c>
      <c r="J99" s="34" t="str">
        <f t="shared" si="53"/>
        <v/>
      </c>
      <c r="K99" s="37" t="str">
        <f t="shared" si="54"/>
        <v/>
      </c>
      <c r="L99" s="37" t="str">
        <f t="shared" si="55"/>
        <v/>
      </c>
      <c r="M99" s="37" t="str">
        <f t="shared" si="56"/>
        <v/>
      </c>
      <c r="N99" s="37">
        <f t="shared" si="44"/>
        <v>2789985.0000004303</v>
      </c>
      <c r="O99" s="38" t="str">
        <f t="shared" si="66"/>
        <v/>
      </c>
      <c r="P99" s="38" t="str">
        <f t="shared" si="67"/>
        <v/>
      </c>
      <c r="Q99" s="38" t="str">
        <f t="shared" si="68"/>
        <v/>
      </c>
      <c r="R99" s="38">
        <f t="shared" si="45"/>
        <v>1.0000000000000775</v>
      </c>
      <c r="T99" s="45" t="str">
        <f t="shared" si="61"/>
        <v/>
      </c>
      <c r="U99" s="176" t="str">
        <f t="shared" si="62"/>
        <v/>
      </c>
      <c r="V99" s="176" t="str">
        <f t="shared" si="63"/>
        <v/>
      </c>
      <c r="W99" s="39">
        <f t="shared" si="57"/>
        <v>1.0000000099999999</v>
      </c>
      <c r="X99" s="40">
        <f t="shared" si="42"/>
        <v>1</v>
      </c>
      <c r="Y99" s="41" t="str">
        <f t="shared" si="46"/>
        <v/>
      </c>
      <c r="Z99" s="42" t="str">
        <f t="shared" si="47"/>
        <v/>
      </c>
      <c r="AA99" s="43" t="str">
        <f t="shared" si="48"/>
        <v/>
      </c>
      <c r="AB99" s="43" t="str">
        <f t="shared" si="49"/>
        <v/>
      </c>
      <c r="AC99" s="44" t="str">
        <f t="shared" si="50"/>
        <v/>
      </c>
      <c r="AD99" s="44" t="str">
        <f t="shared" si="51"/>
        <v/>
      </c>
      <c r="AE99" s="45">
        <v>9.1999999999999997E-9</v>
      </c>
      <c r="AF99" s="45" t="str">
        <f t="shared" si="64"/>
        <v/>
      </c>
      <c r="AG99" s="45" t="str">
        <f t="shared" si="65"/>
        <v/>
      </c>
    </row>
    <row r="100" spans="2:33" x14ac:dyDescent="0.55000000000000004">
      <c r="B100" s="33" t="str">
        <f>IF(F100="","",'2'!C96)</f>
        <v/>
      </c>
      <c r="C100" s="34" t="str">
        <f>IF('2'!D96="","",'2'!D96)</f>
        <v/>
      </c>
      <c r="D100" s="34" t="str">
        <f>IF('2'!F96="","",'2'!F96)</f>
        <v/>
      </c>
      <c r="E100" s="34" t="str">
        <f>IF('2'!E96="","",'2'!E96)</f>
        <v/>
      </c>
      <c r="F100" s="34" t="str">
        <f>IF('2'!H96="","",IF('2'!H96=0,'3'!AE100,'2'!H96+AE100))</f>
        <v/>
      </c>
      <c r="G100" s="195"/>
      <c r="H100" s="35" t="e">
        <f t="shared" si="43"/>
        <v>#VALUE!</v>
      </c>
      <c r="I100" s="36" t="str">
        <f t="shared" si="52"/>
        <v/>
      </c>
      <c r="J100" s="34" t="str">
        <f t="shared" si="53"/>
        <v/>
      </c>
      <c r="K100" s="37" t="str">
        <f t="shared" si="54"/>
        <v/>
      </c>
      <c r="L100" s="37" t="str">
        <f t="shared" si="55"/>
        <v/>
      </c>
      <c r="M100" s="37" t="str">
        <f t="shared" si="56"/>
        <v/>
      </c>
      <c r="N100" s="37">
        <f t="shared" si="44"/>
        <v>2789985.0000004303</v>
      </c>
      <c r="O100" s="38" t="str">
        <f t="shared" si="66"/>
        <v/>
      </c>
      <c r="P100" s="38" t="str">
        <f t="shared" si="67"/>
        <v/>
      </c>
      <c r="Q100" s="38" t="str">
        <f t="shared" si="68"/>
        <v/>
      </c>
      <c r="R100" s="38">
        <f t="shared" si="45"/>
        <v>1.0000000000000775</v>
      </c>
      <c r="T100" s="45" t="str">
        <f t="shared" si="61"/>
        <v/>
      </c>
      <c r="U100" s="176" t="str">
        <f t="shared" si="62"/>
        <v/>
      </c>
      <c r="V100" s="176" t="str">
        <f t="shared" si="63"/>
        <v/>
      </c>
      <c r="W100" s="39">
        <f t="shared" si="57"/>
        <v>1.0000000099999999</v>
      </c>
      <c r="X100" s="40">
        <f t="shared" si="42"/>
        <v>1</v>
      </c>
      <c r="Y100" s="41" t="str">
        <f t="shared" si="46"/>
        <v/>
      </c>
      <c r="Z100" s="42" t="str">
        <f t="shared" si="47"/>
        <v/>
      </c>
      <c r="AA100" s="43" t="str">
        <f t="shared" si="48"/>
        <v/>
      </c>
      <c r="AB100" s="43" t="str">
        <f t="shared" si="49"/>
        <v/>
      </c>
      <c r="AC100" s="44" t="str">
        <f t="shared" si="50"/>
        <v/>
      </c>
      <c r="AD100" s="44" t="str">
        <f t="shared" si="51"/>
        <v/>
      </c>
      <c r="AE100" s="45">
        <v>9.3000000000000006E-9</v>
      </c>
      <c r="AF100" s="45" t="str">
        <f t="shared" si="64"/>
        <v/>
      </c>
      <c r="AG100" s="45" t="str">
        <f t="shared" si="65"/>
        <v/>
      </c>
    </row>
    <row r="101" spans="2:33" x14ac:dyDescent="0.55000000000000004">
      <c r="B101" s="33" t="str">
        <f>IF(F101="","",'2'!C97)</f>
        <v/>
      </c>
      <c r="C101" s="34" t="str">
        <f>IF('2'!D97="","",'2'!D97)</f>
        <v/>
      </c>
      <c r="D101" s="34" t="str">
        <f>IF('2'!F97="","",'2'!F97)</f>
        <v/>
      </c>
      <c r="E101" s="34" t="str">
        <f>IF('2'!E97="","",'2'!E97)</f>
        <v/>
      </c>
      <c r="F101" s="34" t="str">
        <f>IF('2'!H97="","",IF('2'!H97=0,'3'!AE101,'2'!H97+AE101))</f>
        <v/>
      </c>
      <c r="G101" s="195"/>
      <c r="H101" s="35" t="e">
        <f t="shared" si="43"/>
        <v>#VALUE!</v>
      </c>
      <c r="I101" s="36" t="str">
        <f t="shared" si="52"/>
        <v/>
      </c>
      <c r="J101" s="34" t="str">
        <f t="shared" si="53"/>
        <v/>
      </c>
      <c r="K101" s="37" t="str">
        <f t="shared" si="54"/>
        <v/>
      </c>
      <c r="L101" s="37" t="str">
        <f t="shared" si="55"/>
        <v/>
      </c>
      <c r="M101" s="37" t="str">
        <f t="shared" si="56"/>
        <v/>
      </c>
      <c r="N101" s="37">
        <f t="shared" si="44"/>
        <v>2789985.0000004303</v>
      </c>
      <c r="O101" s="38" t="str">
        <f t="shared" si="66"/>
        <v/>
      </c>
      <c r="P101" s="38" t="str">
        <f t="shared" si="67"/>
        <v/>
      </c>
      <c r="Q101" s="38" t="str">
        <f t="shared" si="68"/>
        <v/>
      </c>
      <c r="R101" s="38">
        <f t="shared" si="45"/>
        <v>1.0000000000000775</v>
      </c>
      <c r="T101" s="45" t="str">
        <f t="shared" si="61"/>
        <v/>
      </c>
      <c r="U101" s="176" t="str">
        <f t="shared" si="62"/>
        <v/>
      </c>
      <c r="V101" s="176" t="str">
        <f t="shared" si="63"/>
        <v/>
      </c>
      <c r="W101" s="39">
        <f t="shared" si="57"/>
        <v>1.0000000099999999</v>
      </c>
      <c r="X101" s="40">
        <f t="shared" si="42"/>
        <v>1</v>
      </c>
      <c r="Y101" s="41" t="str">
        <f t="shared" si="46"/>
        <v/>
      </c>
      <c r="Z101" s="42" t="str">
        <f t="shared" si="47"/>
        <v/>
      </c>
      <c r="AA101" s="43" t="str">
        <f t="shared" si="48"/>
        <v/>
      </c>
      <c r="AB101" s="43" t="str">
        <f t="shared" si="49"/>
        <v/>
      </c>
      <c r="AC101" s="44" t="str">
        <f t="shared" si="50"/>
        <v/>
      </c>
      <c r="AD101" s="44" t="str">
        <f t="shared" si="51"/>
        <v/>
      </c>
      <c r="AE101" s="45">
        <v>9.3999999999999998E-9</v>
      </c>
      <c r="AF101" s="45" t="str">
        <f t="shared" si="64"/>
        <v/>
      </c>
      <c r="AG101" s="45" t="str">
        <f t="shared" si="65"/>
        <v/>
      </c>
    </row>
    <row r="102" spans="2:33" x14ac:dyDescent="0.55000000000000004">
      <c r="B102" s="33" t="str">
        <f>IF(F102="","",'2'!C98)</f>
        <v/>
      </c>
      <c r="C102" s="34" t="str">
        <f>IF('2'!D98="","",'2'!D98)</f>
        <v/>
      </c>
      <c r="D102" s="34" t="str">
        <f>IF('2'!F98="","",'2'!F98)</f>
        <v/>
      </c>
      <c r="E102" s="34" t="str">
        <f>IF('2'!E98="","",'2'!E98)</f>
        <v/>
      </c>
      <c r="F102" s="34" t="str">
        <f>IF('2'!H98="","",IF('2'!H98=0,'3'!AE102,'2'!H98+AE102))</f>
        <v/>
      </c>
      <c r="G102" s="195"/>
      <c r="H102" s="35" t="e">
        <f t="shared" si="43"/>
        <v>#VALUE!</v>
      </c>
      <c r="I102" s="36" t="str">
        <f t="shared" si="52"/>
        <v/>
      </c>
      <c r="J102" s="34" t="str">
        <f t="shared" si="53"/>
        <v/>
      </c>
      <c r="K102" s="37" t="str">
        <f t="shared" si="54"/>
        <v/>
      </c>
      <c r="L102" s="37" t="str">
        <f t="shared" si="55"/>
        <v/>
      </c>
      <c r="M102" s="37" t="str">
        <f t="shared" si="56"/>
        <v/>
      </c>
      <c r="N102" s="37">
        <f t="shared" si="44"/>
        <v>2789985.0000004303</v>
      </c>
      <c r="O102" s="38" t="str">
        <f t="shared" si="66"/>
        <v/>
      </c>
      <c r="P102" s="38" t="str">
        <f t="shared" si="67"/>
        <v/>
      </c>
      <c r="Q102" s="38" t="str">
        <f t="shared" si="68"/>
        <v/>
      </c>
      <c r="R102" s="38">
        <f t="shared" si="45"/>
        <v>1.0000000000000775</v>
      </c>
      <c r="T102" s="45" t="str">
        <f t="shared" si="61"/>
        <v/>
      </c>
      <c r="U102" s="176" t="str">
        <f t="shared" si="62"/>
        <v/>
      </c>
      <c r="V102" s="176" t="str">
        <f t="shared" si="63"/>
        <v/>
      </c>
      <c r="W102" s="39">
        <f t="shared" si="57"/>
        <v>1.0000000099999999</v>
      </c>
      <c r="X102" s="40">
        <f t="shared" si="42"/>
        <v>1</v>
      </c>
      <c r="Y102" s="41" t="str">
        <f t="shared" si="46"/>
        <v/>
      </c>
      <c r="Z102" s="42" t="str">
        <f t="shared" si="47"/>
        <v/>
      </c>
      <c r="AA102" s="43" t="str">
        <f t="shared" si="48"/>
        <v/>
      </c>
      <c r="AB102" s="43" t="str">
        <f t="shared" si="49"/>
        <v/>
      </c>
      <c r="AC102" s="44" t="str">
        <f t="shared" si="50"/>
        <v/>
      </c>
      <c r="AD102" s="44" t="str">
        <f t="shared" si="51"/>
        <v/>
      </c>
      <c r="AE102" s="45">
        <v>9.5000000000000007E-9</v>
      </c>
      <c r="AF102" s="45" t="str">
        <f t="shared" si="64"/>
        <v/>
      </c>
      <c r="AG102" s="45" t="str">
        <f t="shared" si="65"/>
        <v/>
      </c>
    </row>
    <row r="103" spans="2:33" x14ac:dyDescent="0.55000000000000004">
      <c r="B103" s="33" t="str">
        <f>IF(F103="","",'2'!C99)</f>
        <v/>
      </c>
      <c r="C103" s="34" t="str">
        <f>IF('2'!D99="","",'2'!D99)</f>
        <v/>
      </c>
      <c r="D103" s="34" t="str">
        <f>IF('2'!F99="","",'2'!F99)</f>
        <v/>
      </c>
      <c r="E103" s="34" t="str">
        <f>IF('2'!E99="","",'2'!E99)</f>
        <v/>
      </c>
      <c r="F103" s="34" t="str">
        <f>IF('2'!H99="","",IF('2'!H99=0,'3'!AE103,'2'!H99+AE103))</f>
        <v/>
      </c>
      <c r="G103" s="195"/>
      <c r="H103" s="35" t="e">
        <f t="shared" si="43"/>
        <v>#VALUE!</v>
      </c>
      <c r="I103" s="36" t="str">
        <f t="shared" si="52"/>
        <v/>
      </c>
      <c r="J103" s="34" t="str">
        <f t="shared" si="53"/>
        <v/>
      </c>
      <c r="K103" s="37" t="str">
        <f t="shared" si="54"/>
        <v/>
      </c>
      <c r="L103" s="37" t="str">
        <f t="shared" si="55"/>
        <v/>
      </c>
      <c r="M103" s="37" t="str">
        <f t="shared" si="56"/>
        <v/>
      </c>
      <c r="N103" s="37">
        <f t="shared" si="44"/>
        <v>2789985.0000004303</v>
      </c>
      <c r="O103" s="38" t="str">
        <f t="shared" si="66"/>
        <v/>
      </c>
      <c r="P103" s="38" t="str">
        <f t="shared" si="67"/>
        <v/>
      </c>
      <c r="Q103" s="38" t="str">
        <f t="shared" si="68"/>
        <v/>
      </c>
      <c r="R103" s="38">
        <f t="shared" si="45"/>
        <v>1.0000000000000775</v>
      </c>
      <c r="T103" s="45" t="str">
        <f t="shared" si="61"/>
        <v/>
      </c>
      <c r="U103" s="176" t="str">
        <f t="shared" si="62"/>
        <v/>
      </c>
      <c r="V103" s="176" t="str">
        <f t="shared" si="63"/>
        <v/>
      </c>
      <c r="W103" s="39">
        <f t="shared" si="57"/>
        <v>1.0000000099999999</v>
      </c>
      <c r="X103" s="40">
        <f t="shared" si="42"/>
        <v>1</v>
      </c>
      <c r="Y103" s="41" t="str">
        <f t="shared" si="46"/>
        <v/>
      </c>
      <c r="Z103" s="42" t="str">
        <f t="shared" si="47"/>
        <v/>
      </c>
      <c r="AA103" s="43" t="str">
        <f t="shared" si="48"/>
        <v/>
      </c>
      <c r="AB103" s="43" t="str">
        <f t="shared" si="49"/>
        <v/>
      </c>
      <c r="AC103" s="44" t="str">
        <f t="shared" si="50"/>
        <v/>
      </c>
      <c r="AD103" s="44" t="str">
        <f t="shared" si="51"/>
        <v/>
      </c>
      <c r="AE103" s="45">
        <v>9.5999999999999999E-9</v>
      </c>
      <c r="AF103" s="45" t="str">
        <f t="shared" si="64"/>
        <v/>
      </c>
      <c r="AG103" s="45" t="str">
        <f t="shared" si="65"/>
        <v/>
      </c>
    </row>
    <row r="104" spans="2:33" x14ac:dyDescent="0.55000000000000004">
      <c r="B104" s="33" t="str">
        <f>IF(F104="","",'2'!C100)</f>
        <v/>
      </c>
      <c r="C104" s="34" t="str">
        <f>IF('2'!D100="","",'2'!D100)</f>
        <v/>
      </c>
      <c r="D104" s="34" t="str">
        <f>IF('2'!F100="","",'2'!F100)</f>
        <v/>
      </c>
      <c r="E104" s="34" t="str">
        <f>IF('2'!E100="","",'2'!E100)</f>
        <v/>
      </c>
      <c r="F104" s="34" t="str">
        <f>IF('2'!H100="","",IF('2'!H100=0,'3'!AE104,'2'!H100+AE104))</f>
        <v/>
      </c>
      <c r="G104" s="195"/>
      <c r="H104" s="35" t="e">
        <f t="shared" si="43"/>
        <v>#VALUE!</v>
      </c>
      <c r="I104" s="36" t="str">
        <f t="shared" si="52"/>
        <v/>
      </c>
      <c r="J104" s="34" t="str">
        <f t="shared" si="53"/>
        <v/>
      </c>
      <c r="K104" s="37" t="str">
        <f t="shared" si="54"/>
        <v/>
      </c>
      <c r="L104" s="37" t="str">
        <f t="shared" si="55"/>
        <v/>
      </c>
      <c r="M104" s="37" t="str">
        <f t="shared" si="56"/>
        <v/>
      </c>
      <c r="N104" s="37">
        <f t="shared" ref="N104:N108" si="69">IF(W104&gt;100%,N103,N103+M104)</f>
        <v>2789985.0000004303</v>
      </c>
      <c r="O104" s="38" t="str">
        <f t="shared" si="66"/>
        <v/>
      </c>
      <c r="P104" s="38" t="str">
        <f t="shared" si="67"/>
        <v/>
      </c>
      <c r="Q104" s="38" t="str">
        <f t="shared" si="68"/>
        <v/>
      </c>
      <c r="R104" s="38">
        <f t="shared" si="45"/>
        <v>1.0000000000000775</v>
      </c>
      <c r="T104" s="45" t="str">
        <f t="shared" si="61"/>
        <v/>
      </c>
      <c r="U104" s="176" t="str">
        <f t="shared" si="62"/>
        <v/>
      </c>
      <c r="V104" s="176" t="str">
        <f t="shared" si="63"/>
        <v/>
      </c>
      <c r="W104" s="39">
        <f t="shared" si="57"/>
        <v>1.0000000099999999</v>
      </c>
      <c r="X104" s="40">
        <f t="shared" si="42"/>
        <v>1</v>
      </c>
      <c r="Y104" s="41" t="str">
        <f t="shared" si="46"/>
        <v/>
      </c>
      <c r="Z104" s="42" t="str">
        <f t="shared" si="47"/>
        <v/>
      </c>
      <c r="AA104" s="43" t="str">
        <f t="shared" si="48"/>
        <v/>
      </c>
      <c r="AB104" s="43" t="str">
        <f t="shared" si="49"/>
        <v/>
      </c>
      <c r="AC104" s="44" t="str">
        <f t="shared" si="50"/>
        <v/>
      </c>
      <c r="AD104" s="44" t="str">
        <f t="shared" si="51"/>
        <v/>
      </c>
      <c r="AE104" s="45">
        <v>9.6999999999999992E-9</v>
      </c>
      <c r="AF104" s="45" t="str">
        <f t="shared" si="64"/>
        <v/>
      </c>
      <c r="AG104" s="45" t="str">
        <f t="shared" si="65"/>
        <v/>
      </c>
    </row>
    <row r="105" spans="2:33" x14ac:dyDescent="0.55000000000000004">
      <c r="B105" s="33" t="str">
        <f>IF(F105="","",'2'!C101)</f>
        <v/>
      </c>
      <c r="C105" s="34" t="str">
        <f>IF('2'!D101="","",'2'!D101)</f>
        <v/>
      </c>
      <c r="D105" s="34" t="str">
        <f>IF('2'!F101="","",'2'!F101)</f>
        <v/>
      </c>
      <c r="E105" s="34" t="str">
        <f>IF('2'!E101="","",'2'!E101)</f>
        <v/>
      </c>
      <c r="F105" s="34" t="str">
        <f>IF('2'!H101="","",IF('2'!H101=0,'3'!AE105,'2'!H101+AE105))</f>
        <v/>
      </c>
      <c r="G105" s="195"/>
      <c r="H105" s="35" t="e">
        <f t="shared" si="43"/>
        <v>#VALUE!</v>
      </c>
      <c r="I105" s="36" t="str">
        <f t="shared" si="52"/>
        <v/>
      </c>
      <c r="J105" s="34" t="str">
        <f t="shared" si="53"/>
        <v/>
      </c>
      <c r="K105" s="37" t="str">
        <f t="shared" si="54"/>
        <v/>
      </c>
      <c r="L105" s="37" t="str">
        <f t="shared" si="55"/>
        <v/>
      </c>
      <c r="M105" s="37" t="str">
        <f t="shared" si="56"/>
        <v/>
      </c>
      <c r="N105" s="37">
        <f t="shared" si="69"/>
        <v>2789985.0000004303</v>
      </c>
      <c r="O105" s="38" t="str">
        <f t="shared" si="66"/>
        <v/>
      </c>
      <c r="P105" s="38" t="str">
        <f t="shared" si="67"/>
        <v/>
      </c>
      <c r="Q105" s="38" t="str">
        <f t="shared" si="68"/>
        <v/>
      </c>
      <c r="R105" s="38">
        <f t="shared" si="45"/>
        <v>1.0000000000000775</v>
      </c>
      <c r="T105" s="45" t="str">
        <f t="shared" si="61"/>
        <v/>
      </c>
      <c r="U105" s="176" t="str">
        <f t="shared" si="62"/>
        <v/>
      </c>
      <c r="V105" s="176" t="str">
        <f t="shared" si="63"/>
        <v/>
      </c>
      <c r="W105" s="39">
        <f t="shared" si="57"/>
        <v>1.0000000099999999</v>
      </c>
      <c r="X105" s="40">
        <f t="shared" si="42"/>
        <v>1</v>
      </c>
      <c r="Y105" s="41" t="str">
        <f t="shared" si="46"/>
        <v/>
      </c>
      <c r="Z105" s="42" t="str">
        <f t="shared" si="47"/>
        <v/>
      </c>
      <c r="AA105" s="43" t="str">
        <f t="shared" si="48"/>
        <v/>
      </c>
      <c r="AB105" s="43" t="str">
        <f t="shared" si="49"/>
        <v/>
      </c>
      <c r="AC105" s="44" t="str">
        <f t="shared" si="50"/>
        <v/>
      </c>
      <c r="AD105" s="44" t="str">
        <f t="shared" si="51"/>
        <v/>
      </c>
      <c r="AE105" s="45">
        <v>9.8000000000000001E-9</v>
      </c>
      <c r="AF105" s="45" t="str">
        <f t="shared" si="64"/>
        <v/>
      </c>
      <c r="AG105" s="45" t="str">
        <f t="shared" si="65"/>
        <v/>
      </c>
    </row>
    <row r="106" spans="2:33" x14ac:dyDescent="0.55000000000000004">
      <c r="B106" s="33" t="str">
        <f>IF(F106="","",'2'!C102)</f>
        <v/>
      </c>
      <c r="C106" s="34" t="str">
        <f>IF('2'!D102="","",'2'!D102)</f>
        <v/>
      </c>
      <c r="D106" s="34" t="str">
        <f>IF('2'!F102="","",'2'!F102)</f>
        <v/>
      </c>
      <c r="E106" s="34" t="str">
        <f>IF('2'!E102="","",'2'!E102)</f>
        <v/>
      </c>
      <c r="F106" s="34" t="str">
        <f>IF('2'!H102="","",IF('2'!H102=0,'3'!AE106,'2'!H102+AE106))</f>
        <v/>
      </c>
      <c r="G106" s="195"/>
      <c r="H106" s="35" t="e">
        <f t="shared" si="43"/>
        <v>#VALUE!</v>
      </c>
      <c r="I106" s="36" t="str">
        <f t="shared" si="52"/>
        <v/>
      </c>
      <c r="J106" s="34" t="str">
        <f t="shared" si="53"/>
        <v/>
      </c>
      <c r="K106" s="37" t="str">
        <f t="shared" si="54"/>
        <v/>
      </c>
      <c r="L106" s="37" t="str">
        <f t="shared" si="55"/>
        <v/>
      </c>
      <c r="M106" s="37" t="str">
        <f t="shared" si="56"/>
        <v/>
      </c>
      <c r="N106" s="37">
        <f t="shared" si="69"/>
        <v>2789985.0000004303</v>
      </c>
      <c r="O106" s="38" t="str">
        <f t="shared" si="66"/>
        <v/>
      </c>
      <c r="P106" s="38" t="str">
        <f t="shared" si="67"/>
        <v/>
      </c>
      <c r="Q106" s="38" t="str">
        <f t="shared" si="68"/>
        <v/>
      </c>
      <c r="R106" s="38">
        <f t="shared" si="45"/>
        <v>1.0000000000000775</v>
      </c>
      <c r="T106" s="45" t="str">
        <f t="shared" si="61"/>
        <v/>
      </c>
      <c r="U106" s="176" t="str">
        <f t="shared" si="62"/>
        <v/>
      </c>
      <c r="V106" s="176" t="str">
        <f t="shared" si="63"/>
        <v/>
      </c>
      <c r="W106" s="39">
        <f t="shared" si="57"/>
        <v>1.0000000099999999</v>
      </c>
      <c r="X106" s="40">
        <f t="shared" si="42"/>
        <v>1</v>
      </c>
      <c r="Y106" s="41" t="str">
        <f t="shared" si="46"/>
        <v/>
      </c>
      <c r="Z106" s="42" t="str">
        <f t="shared" si="47"/>
        <v/>
      </c>
      <c r="AA106" s="43" t="str">
        <f t="shared" si="48"/>
        <v/>
      </c>
      <c r="AB106" s="43" t="str">
        <f t="shared" si="49"/>
        <v/>
      </c>
      <c r="AC106" s="44" t="str">
        <f t="shared" si="50"/>
        <v/>
      </c>
      <c r="AD106" s="44" t="str">
        <f t="shared" si="51"/>
        <v/>
      </c>
      <c r="AE106" s="45">
        <v>9.8999999999999993E-9</v>
      </c>
      <c r="AF106" s="45" t="str">
        <f t="shared" si="64"/>
        <v/>
      </c>
      <c r="AG106" s="45" t="str">
        <f t="shared" si="65"/>
        <v/>
      </c>
    </row>
    <row r="107" spans="2:33" x14ac:dyDescent="0.55000000000000004">
      <c r="B107" s="33" t="str">
        <f>IF(F107="","",'2'!C103)</f>
        <v/>
      </c>
      <c r="C107" s="34" t="str">
        <f>IF('2'!D103="","",'2'!D103)</f>
        <v/>
      </c>
      <c r="D107" s="34" t="str">
        <f>IF('2'!F103="","",'2'!F103)</f>
        <v/>
      </c>
      <c r="E107" s="34" t="str">
        <f>IF('2'!E103="","",'2'!E103)</f>
        <v/>
      </c>
      <c r="F107" s="34" t="str">
        <f>IF('2'!H103="","",IF('2'!H103=0,'3'!AE107,'2'!H103+AE107))</f>
        <v/>
      </c>
      <c r="G107" s="195"/>
      <c r="H107" s="35" t="e">
        <f t="shared" si="43"/>
        <v>#VALUE!</v>
      </c>
      <c r="I107" s="36" t="str">
        <f t="shared" si="52"/>
        <v/>
      </c>
      <c r="J107" s="34" t="str">
        <f t="shared" si="53"/>
        <v/>
      </c>
      <c r="K107" s="37" t="str">
        <f t="shared" si="54"/>
        <v/>
      </c>
      <c r="L107" s="37" t="str">
        <f t="shared" si="55"/>
        <v/>
      </c>
      <c r="M107" s="37" t="str">
        <f t="shared" si="56"/>
        <v/>
      </c>
      <c r="N107" s="37">
        <f t="shared" si="69"/>
        <v>2789985.0000004303</v>
      </c>
      <c r="O107" s="38" t="str">
        <f t="shared" si="66"/>
        <v/>
      </c>
      <c r="P107" s="38" t="str">
        <f t="shared" si="67"/>
        <v/>
      </c>
      <c r="Q107" s="38" t="str">
        <f t="shared" si="68"/>
        <v/>
      </c>
      <c r="R107" s="38">
        <f t="shared" si="45"/>
        <v>1.0000000000000775</v>
      </c>
      <c r="T107" s="45" t="str">
        <f t="shared" si="61"/>
        <v/>
      </c>
      <c r="U107" s="176" t="str">
        <f t="shared" si="62"/>
        <v/>
      </c>
      <c r="V107" s="176" t="str">
        <f t="shared" si="63"/>
        <v/>
      </c>
      <c r="W107" s="39">
        <f t="shared" si="57"/>
        <v>1.0000000099999999</v>
      </c>
      <c r="X107" s="40">
        <f t="shared" si="42"/>
        <v>1</v>
      </c>
      <c r="Y107" s="41" t="str">
        <f t="shared" si="46"/>
        <v/>
      </c>
      <c r="Z107" s="42" t="str">
        <f t="shared" si="47"/>
        <v/>
      </c>
      <c r="AA107" s="43" t="str">
        <f t="shared" si="48"/>
        <v/>
      </c>
      <c r="AB107" s="43" t="str">
        <f t="shared" si="49"/>
        <v/>
      </c>
      <c r="AC107" s="44" t="str">
        <f t="shared" si="50"/>
        <v/>
      </c>
      <c r="AD107" s="44" t="str">
        <f t="shared" si="51"/>
        <v/>
      </c>
      <c r="AE107" s="45">
        <v>1E-8</v>
      </c>
      <c r="AF107" s="45" t="str">
        <f t="shared" si="64"/>
        <v/>
      </c>
      <c r="AG107" s="45" t="str">
        <f t="shared" si="65"/>
        <v/>
      </c>
    </row>
    <row r="108" spans="2:33" x14ac:dyDescent="0.55000000000000004">
      <c r="B108" s="33" t="str">
        <f>IF(F108="","",'2'!C104)</f>
        <v/>
      </c>
      <c r="C108" s="34" t="str">
        <f>IF('2'!D104="","",'2'!D104)</f>
        <v/>
      </c>
      <c r="D108" s="34" t="str">
        <f>IF('2'!F104="","",'2'!F104)</f>
        <v/>
      </c>
      <c r="E108" s="34" t="str">
        <f>IF('2'!E104="","",'2'!E104)</f>
        <v/>
      </c>
      <c r="F108" s="34" t="str">
        <f>IF('2'!H104="","",IF('2'!H104=0,'3'!AE108,'2'!H104+AE108))</f>
        <v/>
      </c>
      <c r="G108" s="195"/>
      <c r="H108" s="35" t="e">
        <f t="shared" si="43"/>
        <v>#VALUE!</v>
      </c>
      <c r="I108" s="36" t="str">
        <f t="shared" si="52"/>
        <v/>
      </c>
      <c r="J108" s="34" t="str">
        <f t="shared" si="53"/>
        <v/>
      </c>
      <c r="K108" s="37" t="str">
        <f t="shared" si="54"/>
        <v/>
      </c>
      <c r="L108" s="37" t="str">
        <f t="shared" si="55"/>
        <v/>
      </c>
      <c r="M108" s="37" t="str">
        <f t="shared" si="56"/>
        <v/>
      </c>
      <c r="N108" s="37">
        <f t="shared" si="69"/>
        <v>2789985.0000004303</v>
      </c>
      <c r="O108" s="38" t="str">
        <f t="shared" si="66"/>
        <v/>
      </c>
      <c r="P108" s="38" t="str">
        <f t="shared" si="67"/>
        <v/>
      </c>
      <c r="Q108" s="38" t="str">
        <f t="shared" si="68"/>
        <v/>
      </c>
      <c r="R108" s="38">
        <f t="shared" si="45"/>
        <v>1.0000000000000775</v>
      </c>
      <c r="T108" s="45" t="str">
        <f t="shared" si="61"/>
        <v/>
      </c>
      <c r="U108" s="176" t="str">
        <f t="shared" si="62"/>
        <v/>
      </c>
      <c r="V108" s="176" t="str">
        <f t="shared" si="63"/>
        <v/>
      </c>
      <c r="W108" s="39">
        <f t="shared" si="57"/>
        <v>1.0000000099999999</v>
      </c>
      <c r="X108" s="40">
        <f t="shared" si="42"/>
        <v>1</v>
      </c>
      <c r="Y108" s="41" t="str">
        <f t="shared" si="46"/>
        <v/>
      </c>
      <c r="Z108" s="42" t="str">
        <f t="shared" si="47"/>
        <v/>
      </c>
      <c r="AA108" s="43" t="str">
        <f t="shared" si="48"/>
        <v/>
      </c>
      <c r="AB108" s="43" t="str">
        <f t="shared" si="49"/>
        <v/>
      </c>
      <c r="AC108" s="44" t="str">
        <f t="shared" si="50"/>
        <v/>
      </c>
      <c r="AD108" s="44" t="str">
        <f t="shared" si="51"/>
        <v/>
      </c>
      <c r="AE108" s="45">
        <v>1.0099999999999999E-8</v>
      </c>
      <c r="AF108" s="45" t="str">
        <f t="shared" si="64"/>
        <v/>
      </c>
      <c r="AG108" s="45" t="str">
        <f t="shared" si="65"/>
        <v/>
      </c>
    </row>
  </sheetData>
  <mergeCells count="16">
    <mergeCell ref="T5:AG5"/>
    <mergeCell ref="B1:I2"/>
    <mergeCell ref="K6:K7"/>
    <mergeCell ref="I6:I7"/>
    <mergeCell ref="B6:B7"/>
    <mergeCell ref="C6:C7"/>
    <mergeCell ref="D6:D7"/>
    <mergeCell ref="E6:E7"/>
    <mergeCell ref="F6:F7"/>
    <mergeCell ref="H6:H7"/>
    <mergeCell ref="J6:J7"/>
    <mergeCell ref="L6:L7"/>
    <mergeCell ref="M6:M7"/>
    <mergeCell ref="O6:O7"/>
    <mergeCell ref="P6:P7"/>
    <mergeCell ref="Q6:Q7"/>
  </mergeCells>
  <conditionalFormatting sqref="Y7 AA7">
    <cfRule type="expression" dxfId="4" priority="14">
      <formula>Y7&gt;$L$3</formula>
    </cfRule>
  </conditionalFormatting>
  <conditionalFormatting sqref="H8:H108">
    <cfRule type="expression" dxfId="3" priority="95">
      <formula>Y8=""</formula>
    </cfRule>
  </conditionalFormatting>
  <conditionalFormatting sqref="R7:R108">
    <cfRule type="expression" dxfId="2" priority="96">
      <formula>AB7=""</formula>
    </cfRule>
  </conditionalFormatting>
  <conditionalFormatting sqref="N7:N108">
    <cfRule type="expression" dxfId="1" priority="97">
      <formula>Y7=""</formula>
    </cfRule>
  </conditionalFormatting>
  <conditionalFormatting sqref="I8:I108">
    <cfRule type="expression" dxfId="0" priority="98">
      <formula>AA8=""</formula>
    </cfRule>
  </conditionalFormatting>
  <pageMargins left="0.7" right="0.7" top="0.75" bottom="0.75" header="0.3" footer="0.3"/>
  <pageSetup paperSize="9" orientation="portrait" r:id="rId1"/>
  <ignoredErrors>
    <ignoredError sqref="H19:H24 H26:H47"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AJ41"/>
  <sheetViews>
    <sheetView topLeftCell="F1" zoomScaleNormal="100" workbookViewId="0">
      <selection activeCell="W6" sqref="W6"/>
    </sheetView>
  </sheetViews>
  <sheetFormatPr defaultColWidth="9.15625" defaultRowHeight="14.4" zeroHeight="1" x14ac:dyDescent="0.55000000000000004"/>
  <cols>
    <col min="1" max="1" width="2.15625" style="1" customWidth="1"/>
    <col min="2" max="2" width="14.41796875" style="1" customWidth="1"/>
    <col min="3" max="3" width="2.83984375" style="1" customWidth="1"/>
    <col min="4" max="4" width="8.68359375" style="1" customWidth="1"/>
    <col min="5" max="5" width="9.578125" style="1" customWidth="1"/>
    <col min="6" max="13" width="9.15625" style="1" customWidth="1"/>
    <col min="14" max="14" width="2" style="1" customWidth="1"/>
    <col min="15" max="16" width="5" style="1" customWidth="1"/>
    <col min="17" max="17" width="4" style="1" customWidth="1"/>
    <col min="18" max="21" width="9.15625" style="1" customWidth="1"/>
    <col min="22" max="22" width="11.15625" style="1" customWidth="1"/>
    <col min="23" max="36" width="9.15625" style="1" customWidth="1"/>
    <col min="37" max="16384" width="9.15625" style="1"/>
  </cols>
  <sheetData>
    <row r="1" spans="2:23" ht="28.2" x14ac:dyDescent="1.05">
      <c r="B1" s="130" t="s">
        <v>10</v>
      </c>
      <c r="C1" s="3"/>
      <c r="D1" s="3"/>
      <c r="E1" s="3"/>
      <c r="F1" s="3"/>
      <c r="G1" s="3"/>
      <c r="H1" s="3"/>
      <c r="I1" s="4"/>
      <c r="N1" s="5"/>
      <c r="O1" s="5"/>
      <c r="P1" s="5"/>
      <c r="Q1" s="6"/>
      <c r="R1" s="7"/>
    </row>
    <row r="2" spans="2:23" ht="15" customHeight="1" x14ac:dyDescent="0.55000000000000004">
      <c r="F2" s="171">
        <f>N19</f>
        <v>720000</v>
      </c>
      <c r="G2" s="171"/>
      <c r="H2" s="15"/>
      <c r="I2" s="159" t="s">
        <v>5</v>
      </c>
      <c r="J2" s="159"/>
      <c r="K2" s="2"/>
      <c r="L2" s="2"/>
      <c r="M2" s="2"/>
      <c r="N2" s="2"/>
      <c r="O2" s="2"/>
      <c r="P2" s="2"/>
      <c r="Q2" s="19"/>
      <c r="R2" s="19"/>
      <c r="S2" s="132"/>
      <c r="T2" s="132"/>
    </row>
    <row r="3" spans="2:23" x14ac:dyDescent="0.55000000000000004">
      <c r="D3" s="169" t="s">
        <v>20</v>
      </c>
      <c r="E3" s="169"/>
      <c r="F3" s="172"/>
      <c r="G3" s="172"/>
      <c r="H3" s="2"/>
      <c r="I3" s="160"/>
      <c r="J3" s="160"/>
      <c r="K3" s="2"/>
      <c r="L3" s="2"/>
      <c r="M3" s="2"/>
      <c r="N3" s="2"/>
      <c r="O3" s="2"/>
      <c r="P3" s="2"/>
      <c r="Q3" s="19"/>
      <c r="R3" s="19"/>
      <c r="S3" s="132"/>
      <c r="T3" s="132"/>
    </row>
    <row r="4" spans="2:23" x14ac:dyDescent="0.55000000000000004">
      <c r="E4" s="8" t="s">
        <v>1</v>
      </c>
      <c r="F4" s="49"/>
      <c r="G4" s="161" t="s">
        <v>6</v>
      </c>
      <c r="H4" s="161"/>
      <c r="I4" s="50"/>
      <c r="J4" s="66"/>
      <c r="K4" s="162" t="s">
        <v>8</v>
      </c>
      <c r="L4" s="162"/>
      <c r="M4" s="67"/>
      <c r="N4" s="2"/>
      <c r="O4" s="2"/>
      <c r="P4" s="2"/>
      <c r="R4" s="19"/>
      <c r="S4" s="132"/>
      <c r="T4" s="132"/>
    </row>
    <row r="5" spans="2:23" x14ac:dyDescent="0.55000000000000004">
      <c r="F5" s="51"/>
      <c r="G5" s="52"/>
      <c r="H5" s="52"/>
      <c r="I5" s="53"/>
      <c r="J5" s="68"/>
      <c r="K5" s="69"/>
      <c r="L5" s="69"/>
      <c r="M5" s="70" t="s">
        <v>86</v>
      </c>
      <c r="N5" s="2"/>
      <c r="O5" s="2"/>
      <c r="P5" s="2"/>
      <c r="S5" s="132"/>
      <c r="T5" s="132"/>
    </row>
    <row r="6" spans="2:23" x14ac:dyDescent="0.55000000000000004">
      <c r="E6" s="2"/>
      <c r="F6" s="51"/>
      <c r="G6" s="52"/>
      <c r="H6" s="52" t="s">
        <v>83</v>
      </c>
      <c r="I6" s="53"/>
      <c r="J6" s="68"/>
      <c r="K6" s="69"/>
      <c r="L6" s="69"/>
      <c r="M6" s="70"/>
      <c r="N6" s="2"/>
      <c r="O6" s="2"/>
      <c r="P6" s="2"/>
      <c r="S6" s="132"/>
      <c r="T6" s="132"/>
    </row>
    <row r="7" spans="2:23" x14ac:dyDescent="0.55000000000000004">
      <c r="E7" s="2"/>
      <c r="F7" s="51"/>
      <c r="G7" s="52"/>
      <c r="H7" s="52"/>
      <c r="I7" s="53"/>
      <c r="J7" s="68"/>
      <c r="K7" s="69"/>
      <c r="L7" s="69"/>
      <c r="M7" s="70"/>
      <c r="N7" s="2"/>
      <c r="O7" s="2"/>
      <c r="P7" s="2"/>
    </row>
    <row r="8" spans="2:23" ht="15" customHeight="1" x14ac:dyDescent="0.55000000000000004">
      <c r="F8" s="51"/>
      <c r="G8" s="52" t="s">
        <v>70</v>
      </c>
      <c r="H8" s="52"/>
      <c r="I8" s="53"/>
      <c r="J8" s="68"/>
      <c r="K8" s="69"/>
      <c r="L8" s="69"/>
      <c r="M8" s="70"/>
      <c r="N8" s="2"/>
      <c r="O8" s="2"/>
      <c r="P8" s="2"/>
    </row>
    <row r="9" spans="2:23" x14ac:dyDescent="0.55000000000000004">
      <c r="F9" s="133" t="s">
        <v>71</v>
      </c>
      <c r="G9" s="52"/>
      <c r="H9" s="52"/>
      <c r="I9" s="53"/>
      <c r="J9" s="68"/>
      <c r="K9" s="69"/>
      <c r="L9" s="69"/>
      <c r="M9" s="70"/>
      <c r="N9" s="2"/>
      <c r="O9" s="2"/>
      <c r="P9" s="2"/>
      <c r="R9" s="156" t="s">
        <v>66</v>
      </c>
      <c r="S9" s="156"/>
      <c r="T9" s="156"/>
      <c r="U9" s="156"/>
      <c r="V9" s="156"/>
    </row>
    <row r="10" spans="2:23" ht="15" customHeight="1" x14ac:dyDescent="0.55000000000000004">
      <c r="C10" s="168" t="s">
        <v>2</v>
      </c>
      <c r="D10" s="168"/>
      <c r="E10" s="163">
        <f>F2/2</f>
        <v>360000</v>
      </c>
      <c r="F10" s="51"/>
      <c r="G10" s="52"/>
      <c r="H10" s="52"/>
      <c r="I10" s="53"/>
      <c r="J10" s="68"/>
      <c r="K10" s="69"/>
      <c r="L10" s="69"/>
      <c r="M10" s="70"/>
      <c r="N10" s="2"/>
      <c r="O10" s="2"/>
      <c r="P10" s="2"/>
      <c r="R10" s="156"/>
      <c r="S10" s="156"/>
      <c r="T10" s="156"/>
      <c r="U10" s="156"/>
      <c r="V10" s="156"/>
    </row>
    <row r="11" spans="2:23" ht="15.6" x14ac:dyDescent="0.6">
      <c r="C11" s="168"/>
      <c r="D11" s="168"/>
      <c r="E11" s="163"/>
      <c r="F11" s="54"/>
      <c r="G11" s="55"/>
      <c r="H11" s="56"/>
      <c r="I11" s="57"/>
      <c r="J11" s="71"/>
      <c r="K11" s="72"/>
      <c r="L11" s="72"/>
      <c r="M11" s="73"/>
      <c r="N11" s="2"/>
      <c r="O11" s="2"/>
      <c r="P11" s="2"/>
      <c r="R11" s="156"/>
      <c r="S11" s="156"/>
      <c r="T11" s="156"/>
      <c r="U11" s="156"/>
      <c r="V11" s="156"/>
      <c r="W11" s="10"/>
    </row>
    <row r="12" spans="2:23" x14ac:dyDescent="0.55000000000000004">
      <c r="C12" s="168"/>
      <c r="D12" s="168"/>
      <c r="E12" s="163"/>
      <c r="F12" s="58"/>
      <c r="G12" s="164" t="s">
        <v>7</v>
      </c>
      <c r="H12" s="164"/>
      <c r="I12" s="59"/>
      <c r="J12" s="74" t="s">
        <v>79</v>
      </c>
      <c r="K12" s="165" t="s">
        <v>22</v>
      </c>
      <c r="L12" s="165"/>
      <c r="M12" s="75"/>
      <c r="N12" s="2"/>
      <c r="O12" s="2"/>
      <c r="P12" s="2"/>
      <c r="R12" s="156"/>
      <c r="S12" s="156"/>
      <c r="T12" s="156"/>
      <c r="U12" s="156"/>
      <c r="V12" s="156"/>
    </row>
    <row r="13" spans="2:23" x14ac:dyDescent="0.55000000000000004">
      <c r="C13" s="168"/>
      <c r="D13" s="168"/>
      <c r="E13" s="163"/>
      <c r="F13" s="60"/>
      <c r="G13" s="61"/>
      <c r="H13" s="61"/>
      <c r="I13" s="62"/>
      <c r="J13" s="76"/>
      <c r="K13" s="77"/>
      <c r="L13" s="77"/>
      <c r="M13" s="78"/>
      <c r="N13" s="2"/>
      <c r="O13" s="2"/>
      <c r="P13" s="2"/>
    </row>
    <row r="14" spans="2:23" x14ac:dyDescent="0.55000000000000004">
      <c r="F14" s="60"/>
      <c r="G14" s="61"/>
      <c r="H14" s="61"/>
      <c r="I14" s="62"/>
      <c r="J14" s="76"/>
      <c r="K14" s="77"/>
      <c r="L14" s="77"/>
      <c r="M14" s="78"/>
      <c r="N14" s="2"/>
      <c r="O14" s="2"/>
      <c r="P14" s="2"/>
    </row>
    <row r="15" spans="2:23" x14ac:dyDescent="0.55000000000000004">
      <c r="F15" s="60"/>
      <c r="G15" s="61" t="s">
        <v>74</v>
      </c>
      <c r="H15" s="61"/>
      <c r="I15" s="62"/>
      <c r="J15" s="76"/>
      <c r="K15" s="77"/>
      <c r="L15" s="77"/>
      <c r="M15" s="78"/>
      <c r="N15" s="2"/>
      <c r="O15" s="2"/>
      <c r="P15" s="2"/>
    </row>
    <row r="16" spans="2:23" x14ac:dyDescent="0.55000000000000004">
      <c r="F16" s="60" t="s">
        <v>78</v>
      </c>
      <c r="G16" s="61"/>
      <c r="H16" s="61"/>
      <c r="I16" s="62" t="s">
        <v>85</v>
      </c>
      <c r="J16" s="76"/>
      <c r="K16" s="77"/>
      <c r="L16" s="77"/>
      <c r="M16" s="78"/>
      <c r="N16" s="2"/>
      <c r="O16" s="2"/>
      <c r="P16" s="2"/>
    </row>
    <row r="17" spans="2:36" x14ac:dyDescent="0.55000000000000004">
      <c r="F17" s="60"/>
      <c r="G17" s="61"/>
      <c r="H17" s="61"/>
      <c r="I17" s="62"/>
      <c r="J17" s="76"/>
      <c r="K17" s="77"/>
      <c r="L17" s="77"/>
      <c r="M17" s="78"/>
      <c r="N17" s="2"/>
      <c r="O17" s="2"/>
      <c r="P17" s="2"/>
    </row>
    <row r="18" spans="2:36" x14ac:dyDescent="0.55000000000000004">
      <c r="F18" s="60" t="s">
        <v>84</v>
      </c>
      <c r="G18" s="61"/>
      <c r="H18" s="61" t="s">
        <v>77</v>
      </c>
      <c r="I18" s="62"/>
      <c r="J18" s="76"/>
      <c r="K18" s="77"/>
      <c r="L18" s="77"/>
      <c r="M18" s="78"/>
      <c r="N18" s="2"/>
      <c r="O18" s="2"/>
      <c r="P18" s="2"/>
      <c r="AJ18" s="20">
        <f>MAX('3'!D8:F47)</f>
        <v>717234</v>
      </c>
    </row>
    <row r="19" spans="2:36" x14ac:dyDescent="0.55000000000000004">
      <c r="E19" s="9" t="s">
        <v>3</v>
      </c>
      <c r="F19" s="63"/>
      <c r="G19" s="64"/>
      <c r="H19" s="64"/>
      <c r="I19" s="65"/>
      <c r="J19" s="79"/>
      <c r="K19" s="80"/>
      <c r="L19" s="80"/>
      <c r="M19" s="81"/>
      <c r="N19" s="170">
        <f>ROUNDUP(AJ18,-4)</f>
        <v>720000</v>
      </c>
      <c r="O19" s="170"/>
      <c r="P19" s="170"/>
      <c r="Q19" s="15"/>
    </row>
    <row r="20" spans="2:36" x14ac:dyDescent="0.55000000000000004">
      <c r="F20" s="11" t="s">
        <v>3</v>
      </c>
      <c r="I20" s="166">
        <f>N19/2</f>
        <v>360000</v>
      </c>
      <c r="J20" s="166"/>
      <c r="M20" s="9" t="s">
        <v>1</v>
      </c>
      <c r="N20" s="170"/>
      <c r="O20" s="170"/>
      <c r="P20" s="170"/>
      <c r="Q20" s="15"/>
      <c r="R20" s="16"/>
    </row>
    <row r="21" spans="2:36" x14ac:dyDescent="0.55000000000000004">
      <c r="I21" s="167"/>
      <c r="J21" s="167"/>
      <c r="O21" s="14" t="s">
        <v>21</v>
      </c>
      <c r="P21" s="14"/>
      <c r="R21" s="16"/>
    </row>
    <row r="22" spans="2:36" x14ac:dyDescent="0.55000000000000004">
      <c r="I22" s="158" t="s">
        <v>4</v>
      </c>
      <c r="J22" s="158"/>
    </row>
    <row r="23" spans="2:36" x14ac:dyDescent="0.55000000000000004"/>
    <row r="24" spans="2:36" x14ac:dyDescent="0.55000000000000004">
      <c r="B24" s="1" t="s">
        <v>6</v>
      </c>
      <c r="C24" s="12" t="s">
        <v>12</v>
      </c>
      <c r="D24" s="1" t="s">
        <v>16</v>
      </c>
    </row>
    <row r="25" spans="2:36" x14ac:dyDescent="0.55000000000000004">
      <c r="B25" s="1" t="s">
        <v>8</v>
      </c>
      <c r="C25" s="12" t="s">
        <v>12</v>
      </c>
      <c r="D25" s="1" t="s">
        <v>13</v>
      </c>
    </row>
    <row r="26" spans="2:36" x14ac:dyDescent="0.55000000000000004">
      <c r="B26" s="1" t="s">
        <v>7</v>
      </c>
      <c r="C26" s="12" t="s">
        <v>12</v>
      </c>
      <c r="D26" s="1" t="s">
        <v>14</v>
      </c>
    </row>
    <row r="27" spans="2:36" x14ac:dyDescent="0.55000000000000004">
      <c r="B27" s="1" t="s">
        <v>22</v>
      </c>
      <c r="C27" s="12" t="s">
        <v>12</v>
      </c>
      <c r="D27" s="1" t="s">
        <v>15</v>
      </c>
    </row>
    <row r="28" spans="2:36" x14ac:dyDescent="0.55000000000000004"/>
    <row r="29" spans="2:36" x14ac:dyDescent="0.55000000000000004">
      <c r="B29" s="14" t="s">
        <v>27</v>
      </c>
    </row>
    <row r="30" spans="2:36" ht="15" customHeight="1" x14ac:dyDescent="0.55000000000000004">
      <c r="B30" s="157" t="s">
        <v>28</v>
      </c>
      <c r="C30" s="157"/>
      <c r="D30" s="157"/>
      <c r="E30" s="157"/>
      <c r="F30" s="157"/>
      <c r="G30" s="157"/>
      <c r="H30" s="157"/>
      <c r="I30" s="157"/>
      <c r="J30" s="157"/>
      <c r="K30" s="157"/>
      <c r="L30" s="157"/>
      <c r="M30" s="157"/>
      <c r="N30" s="157"/>
    </row>
    <row r="31" spans="2:36" x14ac:dyDescent="0.55000000000000004">
      <c r="B31" s="157"/>
      <c r="C31" s="157"/>
      <c r="D31" s="157"/>
      <c r="E31" s="157"/>
      <c r="F31" s="157"/>
      <c r="G31" s="157"/>
      <c r="H31" s="157"/>
      <c r="I31" s="157"/>
      <c r="J31" s="157"/>
      <c r="K31" s="157"/>
      <c r="L31" s="157"/>
      <c r="M31" s="157"/>
      <c r="N31" s="157"/>
    </row>
    <row r="32" spans="2:36" x14ac:dyDescent="0.55000000000000004">
      <c r="B32" s="157"/>
      <c r="C32" s="157"/>
      <c r="D32" s="157"/>
      <c r="E32" s="157"/>
      <c r="F32" s="157"/>
      <c r="G32" s="157"/>
      <c r="H32" s="157"/>
      <c r="I32" s="157"/>
      <c r="J32" s="157"/>
      <c r="K32" s="157"/>
      <c r="L32" s="157"/>
      <c r="M32" s="157"/>
      <c r="N32" s="157"/>
    </row>
    <row r="33" spans="2:14" x14ac:dyDescent="0.55000000000000004">
      <c r="B33" s="157"/>
      <c r="C33" s="157"/>
      <c r="D33" s="157"/>
      <c r="E33" s="157"/>
      <c r="F33" s="157"/>
      <c r="G33" s="157"/>
      <c r="H33" s="157"/>
      <c r="I33" s="157"/>
      <c r="J33" s="157"/>
      <c r="K33" s="157"/>
      <c r="L33" s="157"/>
      <c r="M33" s="157"/>
      <c r="N33" s="157"/>
    </row>
    <row r="34" spans="2:14" x14ac:dyDescent="0.55000000000000004">
      <c r="B34" s="157"/>
      <c r="C34" s="157"/>
      <c r="D34" s="157"/>
      <c r="E34" s="157"/>
      <c r="F34" s="157"/>
      <c r="G34" s="157"/>
      <c r="H34" s="157"/>
      <c r="I34" s="157"/>
      <c r="J34" s="157"/>
      <c r="K34" s="157"/>
      <c r="L34" s="157"/>
      <c r="M34" s="157"/>
      <c r="N34" s="157"/>
    </row>
    <row r="35" spans="2:14" x14ac:dyDescent="0.55000000000000004">
      <c r="B35" s="157"/>
      <c r="C35" s="157"/>
      <c r="D35" s="157"/>
      <c r="E35" s="157"/>
      <c r="F35" s="157"/>
      <c r="G35" s="157"/>
      <c r="H35" s="157"/>
      <c r="I35" s="157"/>
      <c r="J35" s="157"/>
      <c r="K35" s="157"/>
      <c r="L35" s="157"/>
      <c r="M35" s="157"/>
      <c r="N35" s="157"/>
    </row>
    <row r="36" spans="2:14" x14ac:dyDescent="0.55000000000000004">
      <c r="B36" s="157"/>
      <c r="C36" s="157"/>
      <c r="D36" s="157"/>
      <c r="E36" s="157"/>
      <c r="F36" s="157"/>
      <c r="G36" s="157"/>
      <c r="H36" s="157"/>
      <c r="I36" s="157"/>
      <c r="J36" s="157"/>
      <c r="K36" s="157"/>
      <c r="L36" s="157"/>
      <c r="M36" s="157"/>
      <c r="N36" s="157"/>
    </row>
    <row r="37" spans="2:14" x14ac:dyDescent="0.55000000000000004">
      <c r="B37" s="157"/>
      <c r="C37" s="157"/>
      <c r="D37" s="157"/>
      <c r="E37" s="157"/>
      <c r="F37" s="157"/>
      <c r="G37" s="157"/>
      <c r="H37" s="157"/>
      <c r="I37" s="157"/>
      <c r="J37" s="157"/>
      <c r="K37" s="157"/>
      <c r="L37" s="157"/>
      <c r="M37" s="157"/>
      <c r="N37" s="157"/>
    </row>
    <row r="38" spans="2:14" x14ac:dyDescent="0.55000000000000004">
      <c r="B38" s="157"/>
      <c r="C38" s="157"/>
      <c r="D38" s="157"/>
      <c r="E38" s="157"/>
      <c r="F38" s="157"/>
      <c r="G38" s="157"/>
      <c r="H38" s="157"/>
      <c r="I38" s="157"/>
      <c r="J38" s="157"/>
      <c r="K38" s="157"/>
      <c r="L38" s="157"/>
      <c r="M38" s="157"/>
      <c r="N38" s="157"/>
    </row>
    <row r="39" spans="2:14" x14ac:dyDescent="0.55000000000000004">
      <c r="B39" s="157"/>
      <c r="C39" s="157"/>
      <c r="D39" s="157"/>
      <c r="E39" s="157"/>
      <c r="F39" s="157"/>
      <c r="G39" s="157"/>
      <c r="H39" s="157"/>
      <c r="I39" s="157"/>
      <c r="J39" s="157"/>
      <c r="K39" s="157"/>
      <c r="L39" s="157"/>
      <c r="M39" s="157"/>
      <c r="N39" s="157"/>
    </row>
    <row r="40" spans="2:14" x14ac:dyDescent="0.55000000000000004"/>
    <row r="41" spans="2:14" x14ac:dyDescent="0.55000000000000004"/>
  </sheetData>
  <mergeCells count="14">
    <mergeCell ref="R9:V12"/>
    <mergeCell ref="B30:N39"/>
    <mergeCell ref="I22:J22"/>
    <mergeCell ref="I2:J3"/>
    <mergeCell ref="G4:H4"/>
    <mergeCell ref="K4:L4"/>
    <mergeCell ref="E10:E13"/>
    <mergeCell ref="G12:H12"/>
    <mergeCell ref="K12:L12"/>
    <mergeCell ref="I20:J21"/>
    <mergeCell ref="C10:D13"/>
    <mergeCell ref="D3:E3"/>
    <mergeCell ref="N19:P20"/>
    <mergeCell ref="F2:G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K58"/>
  <sheetViews>
    <sheetView zoomScale="85" zoomScaleNormal="85" workbookViewId="0">
      <selection activeCell="G14" sqref="G14"/>
    </sheetView>
  </sheetViews>
  <sheetFormatPr defaultColWidth="9.15625" defaultRowHeight="14.4" zeroHeight="1" x14ac:dyDescent="0.55000000000000004"/>
  <cols>
    <col min="1" max="1" width="3.68359375" style="1" customWidth="1"/>
    <col min="2" max="2" width="6" style="1" customWidth="1"/>
    <col min="3" max="3" width="11.83984375" style="1" customWidth="1"/>
    <col min="4" max="4" width="13.26171875" style="1" bestFit="1" customWidth="1"/>
    <col min="5" max="5" width="10.15625" style="1" customWidth="1"/>
    <col min="6" max="6" width="10.578125" style="1" customWidth="1"/>
    <col min="7" max="7" width="10.41796875" style="1" customWidth="1"/>
    <col min="8" max="8" width="12.26171875" style="1" customWidth="1"/>
    <col min="9" max="9" width="12.68359375" style="1" customWidth="1"/>
    <col min="10" max="10" width="12.41796875" style="1" customWidth="1"/>
    <col min="11" max="13" width="9.15625" style="1" customWidth="1"/>
    <col min="14" max="16384" width="9.15625" style="1"/>
  </cols>
  <sheetData>
    <row r="1" spans="2:10" x14ac:dyDescent="0.55000000000000004"/>
    <row r="2" spans="2:10" x14ac:dyDescent="0.55000000000000004"/>
    <row r="3" spans="2:10" x14ac:dyDescent="0.55000000000000004"/>
    <row r="4" spans="2:10" x14ac:dyDescent="0.55000000000000004"/>
    <row r="5" spans="2:10" ht="27" x14ac:dyDescent="0.85">
      <c r="B5" s="131" t="s">
        <v>82</v>
      </c>
    </row>
    <row r="6" spans="2:10" ht="16.5" customHeight="1" x14ac:dyDescent="1.05">
      <c r="B6" s="13"/>
    </row>
    <row r="7" spans="2:10" ht="20.399999999999999" x14ac:dyDescent="0.75">
      <c r="B7" s="173" t="s">
        <v>58</v>
      </c>
      <c r="C7" s="173"/>
      <c r="D7" s="173"/>
      <c r="E7" s="173"/>
      <c r="F7" s="173"/>
      <c r="G7" s="173"/>
      <c r="H7" s="173"/>
      <c r="I7" s="173"/>
    </row>
    <row r="8" spans="2:10" ht="18.75" customHeight="1" thickBot="1" x14ac:dyDescent="1.1000000000000001">
      <c r="B8" s="174" t="s">
        <v>61</v>
      </c>
      <c r="C8" s="175"/>
      <c r="D8" s="175"/>
      <c r="F8" s="174" t="s">
        <v>4</v>
      </c>
      <c r="G8" s="174"/>
      <c r="H8" s="174"/>
    </row>
    <row r="9" spans="2:10" ht="43.5" thickBot="1" x14ac:dyDescent="0.6">
      <c r="B9" s="82" t="s">
        <v>48</v>
      </c>
      <c r="C9" s="83" t="s">
        <v>49</v>
      </c>
      <c r="D9" s="84" t="s">
        <v>43</v>
      </c>
      <c r="F9" s="82" t="s">
        <v>50</v>
      </c>
      <c r="G9" s="83" t="s">
        <v>51</v>
      </c>
      <c r="H9" s="85" t="s">
        <v>52</v>
      </c>
      <c r="I9" s="86" t="s">
        <v>53</v>
      </c>
      <c r="J9" s="17"/>
    </row>
    <row r="10" spans="2:10" x14ac:dyDescent="0.55000000000000004">
      <c r="B10" s="99" t="s">
        <v>32</v>
      </c>
      <c r="C10" s="91">
        <v>689612</v>
      </c>
      <c r="D10" s="100">
        <v>261115</v>
      </c>
      <c r="E10" s="16"/>
      <c r="F10" s="90">
        <v>88322</v>
      </c>
      <c r="G10" s="91">
        <v>42500</v>
      </c>
      <c r="H10" s="92">
        <v>64500</v>
      </c>
      <c r="I10" s="87">
        <f>SUM(F10:H10)</f>
        <v>195322</v>
      </c>
    </row>
    <row r="11" spans="2:10" x14ac:dyDescent="0.55000000000000004">
      <c r="B11" s="101" t="s">
        <v>33</v>
      </c>
      <c r="C11" s="94">
        <v>876200</v>
      </c>
      <c r="D11" s="102">
        <v>502122</v>
      </c>
      <c r="E11" s="16"/>
      <c r="F11" s="93">
        <v>66111</v>
      </c>
      <c r="G11" s="94">
        <v>75000</v>
      </c>
      <c r="H11" s="95">
        <v>0</v>
      </c>
      <c r="I11" s="88">
        <f t="shared" ref="I11:I19" si="0">SUM(F11:H11)</f>
        <v>141111</v>
      </c>
    </row>
    <row r="12" spans="2:10" x14ac:dyDescent="0.55000000000000004">
      <c r="B12" s="101" t="s">
        <v>34</v>
      </c>
      <c r="C12" s="94">
        <v>829205</v>
      </c>
      <c r="D12" s="102">
        <v>777922</v>
      </c>
      <c r="E12" s="16"/>
      <c r="F12" s="93">
        <v>21500</v>
      </c>
      <c r="G12" s="94">
        <v>20000</v>
      </c>
      <c r="H12" s="95">
        <v>15000</v>
      </c>
      <c r="I12" s="88">
        <f t="shared" si="0"/>
        <v>56500</v>
      </c>
    </row>
    <row r="13" spans="2:10" x14ac:dyDescent="0.55000000000000004">
      <c r="B13" s="101" t="s">
        <v>35</v>
      </c>
      <c r="C13" s="94">
        <v>1345010</v>
      </c>
      <c r="D13" s="102">
        <v>877900</v>
      </c>
      <c r="E13" s="16"/>
      <c r="F13" s="93">
        <v>165100</v>
      </c>
      <c r="G13" s="94">
        <v>201222</v>
      </c>
      <c r="H13" s="95">
        <v>137333</v>
      </c>
      <c r="I13" s="88">
        <f t="shared" si="0"/>
        <v>503655</v>
      </c>
    </row>
    <row r="14" spans="2:10" x14ac:dyDescent="0.55000000000000004">
      <c r="B14" s="101" t="s">
        <v>36</v>
      </c>
      <c r="C14" s="94">
        <v>456740</v>
      </c>
      <c r="D14" s="102">
        <v>180333</v>
      </c>
      <c r="E14" s="16"/>
      <c r="F14" s="93">
        <v>101222</v>
      </c>
      <c r="G14" s="94">
        <v>97500</v>
      </c>
      <c r="H14" s="95">
        <v>92243</v>
      </c>
      <c r="I14" s="88">
        <f t="shared" si="0"/>
        <v>290965</v>
      </c>
    </row>
    <row r="15" spans="2:10" x14ac:dyDescent="0.55000000000000004">
      <c r="B15" s="101" t="s">
        <v>37</v>
      </c>
      <c r="C15" s="94">
        <v>1157930</v>
      </c>
      <c r="D15" s="102">
        <v>498922</v>
      </c>
      <c r="E15" s="16"/>
      <c r="F15" s="93">
        <v>421000</v>
      </c>
      <c r="G15" s="94">
        <v>132111</v>
      </c>
      <c r="H15" s="95">
        <v>164123</v>
      </c>
      <c r="I15" s="88">
        <f t="shared" si="0"/>
        <v>717234</v>
      </c>
    </row>
    <row r="16" spans="2:10" x14ac:dyDescent="0.55000000000000004">
      <c r="B16" s="103" t="s">
        <v>38</v>
      </c>
      <c r="C16" s="94">
        <v>756840</v>
      </c>
      <c r="D16" s="102">
        <v>490735</v>
      </c>
      <c r="E16" s="16"/>
      <c r="F16" s="93">
        <v>124242</v>
      </c>
      <c r="G16" s="94">
        <v>87510</v>
      </c>
      <c r="H16" s="95">
        <v>92243</v>
      </c>
      <c r="I16" s="88">
        <f t="shared" si="0"/>
        <v>303995</v>
      </c>
    </row>
    <row r="17" spans="2:10" x14ac:dyDescent="0.55000000000000004">
      <c r="B17" s="101" t="s">
        <v>39</v>
      </c>
      <c r="C17" s="94">
        <v>256740</v>
      </c>
      <c r="D17" s="102">
        <v>190433</v>
      </c>
      <c r="E17" s="16"/>
      <c r="F17" s="93">
        <v>81222</v>
      </c>
      <c r="G17" s="94">
        <v>17771</v>
      </c>
      <c r="H17" s="95">
        <v>2243</v>
      </c>
      <c r="I17" s="88">
        <f t="shared" si="0"/>
        <v>101236</v>
      </c>
    </row>
    <row r="18" spans="2:10" x14ac:dyDescent="0.55000000000000004">
      <c r="B18" s="101" t="s">
        <v>40</v>
      </c>
      <c r="C18" s="94">
        <v>156740</v>
      </c>
      <c r="D18" s="102">
        <v>120433</v>
      </c>
      <c r="E18" s="16"/>
      <c r="F18" s="93">
        <v>21222</v>
      </c>
      <c r="G18" s="94">
        <v>15200</v>
      </c>
      <c r="H18" s="95">
        <v>22403</v>
      </c>
      <c r="I18" s="88">
        <f t="shared" si="0"/>
        <v>58825</v>
      </c>
    </row>
    <row r="19" spans="2:10" ht="14.7" thickBot="1" x14ac:dyDescent="0.6">
      <c r="B19" s="104" t="s">
        <v>41</v>
      </c>
      <c r="C19" s="97">
        <v>356840</v>
      </c>
      <c r="D19" s="105">
        <v>190433</v>
      </c>
      <c r="E19" s="16"/>
      <c r="F19" s="96">
        <v>101222</v>
      </c>
      <c r="G19" s="97">
        <v>77500</v>
      </c>
      <c r="H19" s="98">
        <v>92243</v>
      </c>
      <c r="I19" s="89">
        <f t="shared" si="0"/>
        <v>270965</v>
      </c>
    </row>
    <row r="20" spans="2:10" x14ac:dyDescent="0.55000000000000004"/>
    <row r="21" spans="2:10" ht="20.399999999999999" x14ac:dyDescent="0.75">
      <c r="B21" s="173" t="s">
        <v>59</v>
      </c>
      <c r="C21" s="173"/>
      <c r="D21" s="173"/>
      <c r="E21" s="173"/>
      <c r="F21" s="173"/>
      <c r="G21" s="173"/>
      <c r="H21" s="173"/>
      <c r="I21" s="173"/>
    </row>
    <row r="22" spans="2:10" ht="14.7" thickBot="1" x14ac:dyDescent="0.6"/>
    <row r="23" spans="2:10" ht="29.1" thickBot="1" x14ac:dyDescent="0.6">
      <c r="B23" s="82" t="s">
        <v>54</v>
      </c>
      <c r="C23" s="83" t="s">
        <v>42</v>
      </c>
      <c r="D23" s="83" t="s">
        <v>43</v>
      </c>
      <c r="E23" s="83" t="s">
        <v>44</v>
      </c>
      <c r="F23" s="83" t="s">
        <v>45</v>
      </c>
      <c r="G23" s="83" t="s">
        <v>46</v>
      </c>
      <c r="H23" s="83" t="s">
        <v>47</v>
      </c>
      <c r="I23" s="83" t="s">
        <v>55</v>
      </c>
      <c r="J23" s="84" t="s">
        <v>56</v>
      </c>
    </row>
    <row r="24" spans="2:10" x14ac:dyDescent="0.55000000000000004">
      <c r="B24" s="106" t="str">
        <f>B10</f>
        <v>A</v>
      </c>
      <c r="C24" s="107">
        <f>C10</f>
        <v>689612</v>
      </c>
      <c r="D24" s="107">
        <f>D10</f>
        <v>261115</v>
      </c>
      <c r="E24" s="107">
        <f t="shared" ref="E24:E33" si="1">C10-D10</f>
        <v>428497</v>
      </c>
      <c r="F24" s="108">
        <f>E24/C24</f>
        <v>0.62135954710764896</v>
      </c>
      <c r="G24" s="107">
        <f t="shared" ref="G24:G33" si="2">I10</f>
        <v>195322</v>
      </c>
      <c r="H24" s="108">
        <f>G24/C24</f>
        <v>0.28323463048786857</v>
      </c>
      <c r="I24" s="107">
        <f>E24-G24</f>
        <v>233175</v>
      </c>
      <c r="J24" s="109">
        <f>I24/C24</f>
        <v>0.33812491661978039</v>
      </c>
    </row>
    <row r="25" spans="2:10" x14ac:dyDescent="0.55000000000000004">
      <c r="B25" s="106" t="str">
        <f t="shared" ref="B25:B33" si="3">B11</f>
        <v>B</v>
      </c>
      <c r="C25" s="110">
        <f t="shared" ref="C25:D33" si="4">C11</f>
        <v>876200</v>
      </c>
      <c r="D25" s="110">
        <f t="shared" si="4"/>
        <v>502122</v>
      </c>
      <c r="E25" s="110">
        <f t="shared" si="1"/>
        <v>374078</v>
      </c>
      <c r="F25" s="111">
        <f t="shared" ref="F25:F32" si="5">E25/C25</f>
        <v>0.42693220725861675</v>
      </c>
      <c r="G25" s="110">
        <f t="shared" si="2"/>
        <v>141111</v>
      </c>
      <c r="H25" s="111">
        <f t="shared" ref="H25:H33" si="6">G25/C25</f>
        <v>0.1610488472951381</v>
      </c>
      <c r="I25" s="110">
        <f t="shared" ref="I25:I33" si="7">E25-G25</f>
        <v>232967</v>
      </c>
      <c r="J25" s="109">
        <f t="shared" ref="J25:J33" si="8">I25/C25</f>
        <v>0.26588335996347867</v>
      </c>
    </row>
    <row r="26" spans="2:10" x14ac:dyDescent="0.55000000000000004">
      <c r="B26" s="106" t="str">
        <f t="shared" si="3"/>
        <v>C</v>
      </c>
      <c r="C26" s="110">
        <f t="shared" si="4"/>
        <v>829205</v>
      </c>
      <c r="D26" s="110">
        <f t="shared" si="4"/>
        <v>777922</v>
      </c>
      <c r="E26" s="110">
        <f t="shared" si="1"/>
        <v>51283</v>
      </c>
      <c r="F26" s="111">
        <f t="shared" si="5"/>
        <v>6.1845985009738244E-2</v>
      </c>
      <c r="G26" s="110">
        <f t="shared" si="2"/>
        <v>56500</v>
      </c>
      <c r="H26" s="111">
        <f t="shared" si="6"/>
        <v>6.813755343974047E-2</v>
      </c>
      <c r="I26" s="110">
        <f t="shared" si="7"/>
        <v>-5217</v>
      </c>
      <c r="J26" s="109">
        <f t="shared" si="8"/>
        <v>-6.2915684300022309E-3</v>
      </c>
    </row>
    <row r="27" spans="2:10" x14ac:dyDescent="0.55000000000000004">
      <c r="B27" s="106" t="str">
        <f t="shared" si="3"/>
        <v>D</v>
      </c>
      <c r="C27" s="110">
        <f t="shared" si="4"/>
        <v>1345010</v>
      </c>
      <c r="D27" s="110">
        <f t="shared" si="4"/>
        <v>877900</v>
      </c>
      <c r="E27" s="110">
        <f t="shared" si="1"/>
        <v>467110</v>
      </c>
      <c r="F27" s="111">
        <f t="shared" si="5"/>
        <v>0.34729109820744825</v>
      </c>
      <c r="G27" s="110">
        <f t="shared" si="2"/>
        <v>503655</v>
      </c>
      <c r="H27" s="111">
        <f t="shared" si="6"/>
        <v>0.37446189991152484</v>
      </c>
      <c r="I27" s="110">
        <f t="shared" si="7"/>
        <v>-36545</v>
      </c>
      <c r="J27" s="109">
        <f t="shared" si="8"/>
        <v>-2.7170801704076548E-2</v>
      </c>
    </row>
    <row r="28" spans="2:10" x14ac:dyDescent="0.55000000000000004">
      <c r="B28" s="106" t="str">
        <f t="shared" si="3"/>
        <v>E</v>
      </c>
      <c r="C28" s="110">
        <f t="shared" si="4"/>
        <v>456740</v>
      </c>
      <c r="D28" s="110">
        <f t="shared" si="4"/>
        <v>180333</v>
      </c>
      <c r="E28" s="110">
        <f t="shared" si="1"/>
        <v>276407</v>
      </c>
      <c r="F28" s="111">
        <f t="shared" si="5"/>
        <v>0.60517362175417089</v>
      </c>
      <c r="G28" s="110">
        <f t="shared" si="2"/>
        <v>290965</v>
      </c>
      <c r="H28" s="111">
        <f t="shared" si="6"/>
        <v>0.63704733546437797</v>
      </c>
      <c r="I28" s="110">
        <f t="shared" si="7"/>
        <v>-14558</v>
      </c>
      <c r="J28" s="109">
        <f t="shared" si="8"/>
        <v>-3.187371371020712E-2</v>
      </c>
    </row>
    <row r="29" spans="2:10" x14ac:dyDescent="0.55000000000000004">
      <c r="B29" s="106" t="str">
        <f t="shared" si="3"/>
        <v>F</v>
      </c>
      <c r="C29" s="110">
        <f t="shared" si="4"/>
        <v>1157930</v>
      </c>
      <c r="D29" s="110">
        <f t="shared" si="4"/>
        <v>498922</v>
      </c>
      <c r="E29" s="110">
        <f t="shared" si="1"/>
        <v>659008</v>
      </c>
      <c r="F29" s="111">
        <f t="shared" si="5"/>
        <v>0.56912594025545582</v>
      </c>
      <c r="G29" s="110">
        <f t="shared" si="2"/>
        <v>717234</v>
      </c>
      <c r="H29" s="111">
        <f t="shared" si="6"/>
        <v>0.61941049977114337</v>
      </c>
      <c r="I29" s="110">
        <f t="shared" si="7"/>
        <v>-58226</v>
      </c>
      <c r="J29" s="109">
        <f t="shared" si="8"/>
        <v>-5.0284559515687478E-2</v>
      </c>
    </row>
    <row r="30" spans="2:10" x14ac:dyDescent="0.55000000000000004">
      <c r="B30" s="106" t="str">
        <f t="shared" si="3"/>
        <v>G</v>
      </c>
      <c r="C30" s="110">
        <f t="shared" si="4"/>
        <v>756840</v>
      </c>
      <c r="D30" s="110">
        <f t="shared" si="4"/>
        <v>490735</v>
      </c>
      <c r="E30" s="110">
        <f t="shared" si="1"/>
        <v>266105</v>
      </c>
      <c r="F30" s="111">
        <f t="shared" si="5"/>
        <v>0.35160007399186088</v>
      </c>
      <c r="G30" s="110">
        <f t="shared" si="2"/>
        <v>303995</v>
      </c>
      <c r="H30" s="111">
        <f t="shared" si="6"/>
        <v>0.401663495586914</v>
      </c>
      <c r="I30" s="110">
        <f t="shared" si="7"/>
        <v>-37890</v>
      </c>
      <c r="J30" s="109">
        <f t="shared" si="8"/>
        <v>-5.0063421595053115E-2</v>
      </c>
    </row>
    <row r="31" spans="2:10" x14ac:dyDescent="0.55000000000000004">
      <c r="B31" s="106" t="str">
        <f t="shared" si="3"/>
        <v>H</v>
      </c>
      <c r="C31" s="110">
        <f t="shared" si="4"/>
        <v>256740</v>
      </c>
      <c r="D31" s="110">
        <f t="shared" si="4"/>
        <v>190433</v>
      </c>
      <c r="E31" s="110">
        <f t="shared" si="1"/>
        <v>66307</v>
      </c>
      <c r="F31" s="111">
        <f t="shared" si="5"/>
        <v>0.25826517099010671</v>
      </c>
      <c r="G31" s="110">
        <f t="shared" si="2"/>
        <v>101236</v>
      </c>
      <c r="H31" s="111">
        <f t="shared" si="6"/>
        <v>0.39431331307937989</v>
      </c>
      <c r="I31" s="110">
        <f t="shared" si="7"/>
        <v>-34929</v>
      </c>
      <c r="J31" s="109">
        <f t="shared" si="8"/>
        <v>-0.13604814208927318</v>
      </c>
    </row>
    <row r="32" spans="2:10" x14ac:dyDescent="0.55000000000000004">
      <c r="B32" s="106" t="str">
        <f t="shared" si="3"/>
        <v>J</v>
      </c>
      <c r="C32" s="110">
        <f t="shared" si="4"/>
        <v>156740</v>
      </c>
      <c r="D32" s="110">
        <f t="shared" si="4"/>
        <v>120433</v>
      </c>
      <c r="E32" s="110">
        <f t="shared" si="1"/>
        <v>36307</v>
      </c>
      <c r="F32" s="111">
        <f t="shared" si="5"/>
        <v>0.23163838203394155</v>
      </c>
      <c r="G32" s="110">
        <f t="shared" si="2"/>
        <v>58825</v>
      </c>
      <c r="H32" s="111">
        <f t="shared" si="6"/>
        <v>0.37530304963634042</v>
      </c>
      <c r="I32" s="110">
        <f t="shared" si="7"/>
        <v>-22518</v>
      </c>
      <c r="J32" s="109">
        <f t="shared" si="8"/>
        <v>-0.14366466760239888</v>
      </c>
    </row>
    <row r="33" spans="2:11" ht="14.7" thickBot="1" x14ac:dyDescent="0.6">
      <c r="B33" s="112" t="str">
        <f t="shared" si="3"/>
        <v>K</v>
      </c>
      <c r="C33" s="113">
        <f t="shared" si="4"/>
        <v>356840</v>
      </c>
      <c r="D33" s="113">
        <f t="shared" si="4"/>
        <v>190433</v>
      </c>
      <c r="E33" s="113">
        <f t="shared" si="1"/>
        <v>166407</v>
      </c>
      <c r="F33" s="114">
        <v>0.47</v>
      </c>
      <c r="G33" s="113">
        <f t="shared" si="2"/>
        <v>270965</v>
      </c>
      <c r="H33" s="114">
        <f t="shared" si="6"/>
        <v>0.75934592534469225</v>
      </c>
      <c r="I33" s="113">
        <f t="shared" si="7"/>
        <v>-104558</v>
      </c>
      <c r="J33" s="115">
        <f t="shared" si="8"/>
        <v>-0.29301087322049096</v>
      </c>
    </row>
    <row r="34" spans="2:11" x14ac:dyDescent="0.55000000000000004">
      <c r="K34" s="16"/>
    </row>
    <row r="35" spans="2:11" ht="18.3" x14ac:dyDescent="0.7">
      <c r="B35" s="18" t="s">
        <v>60</v>
      </c>
      <c r="C35" s="18"/>
      <c r="K35" s="16"/>
    </row>
    <row r="36" spans="2:11" ht="14.7" thickBot="1" x14ac:dyDescent="0.6"/>
    <row r="37" spans="2:11" x14ac:dyDescent="0.55000000000000004">
      <c r="B37" s="121" t="s">
        <v>54</v>
      </c>
      <c r="C37" s="122" t="s">
        <v>24</v>
      </c>
      <c r="D37" s="122" t="s">
        <v>17</v>
      </c>
      <c r="E37" s="123" t="s">
        <v>57</v>
      </c>
    </row>
    <row r="38" spans="2:11" x14ac:dyDescent="0.55000000000000004">
      <c r="B38" s="101" t="s">
        <v>32</v>
      </c>
      <c r="C38" s="116">
        <v>233175</v>
      </c>
      <c r="D38" s="118">
        <f>C38</f>
        <v>233175</v>
      </c>
      <c r="E38" s="119">
        <f>D38/$D$47</f>
        <v>1.537069630391362</v>
      </c>
    </row>
    <row r="39" spans="2:11" x14ac:dyDescent="0.55000000000000004">
      <c r="B39" s="101" t="s">
        <v>33</v>
      </c>
      <c r="C39" s="116">
        <v>232967</v>
      </c>
      <c r="D39" s="110">
        <f>D38+C39</f>
        <v>466142</v>
      </c>
      <c r="E39" s="119">
        <f t="shared" ref="E39:E47" si="9">D39/$D$47</f>
        <v>3.0727681425962916</v>
      </c>
    </row>
    <row r="40" spans="2:11" x14ac:dyDescent="0.55000000000000004">
      <c r="B40" s="101" t="s">
        <v>34</v>
      </c>
      <c r="C40" s="116">
        <v>-5217</v>
      </c>
      <c r="D40" s="110">
        <f t="shared" ref="D40:D47" si="10">D39+C40</f>
        <v>460925</v>
      </c>
      <c r="E40" s="119">
        <f t="shared" si="9"/>
        <v>3.0383781253913948</v>
      </c>
    </row>
    <row r="41" spans="2:11" x14ac:dyDescent="0.55000000000000004">
      <c r="B41" s="101" t="s">
        <v>36</v>
      </c>
      <c r="C41" s="116">
        <v>-14558</v>
      </c>
      <c r="D41" s="110">
        <f t="shared" si="10"/>
        <v>446367</v>
      </c>
      <c r="E41" s="119">
        <f t="shared" si="9"/>
        <v>2.942413036169834</v>
      </c>
    </row>
    <row r="42" spans="2:11" x14ac:dyDescent="0.55000000000000004">
      <c r="B42" s="101" t="s">
        <v>40</v>
      </c>
      <c r="C42" s="116">
        <v>-22518</v>
      </c>
      <c r="D42" s="110">
        <f t="shared" si="10"/>
        <v>423849</v>
      </c>
      <c r="E42" s="119">
        <f t="shared" si="9"/>
        <v>2.793976308659798</v>
      </c>
    </row>
    <row r="43" spans="2:11" x14ac:dyDescent="0.55000000000000004">
      <c r="B43" s="101" t="s">
        <v>39</v>
      </c>
      <c r="C43" s="116">
        <v>-34929</v>
      </c>
      <c r="D43" s="110">
        <f t="shared" si="10"/>
        <v>388920</v>
      </c>
      <c r="E43" s="119">
        <f t="shared" si="9"/>
        <v>2.5637273320545018</v>
      </c>
    </row>
    <row r="44" spans="2:11" x14ac:dyDescent="0.55000000000000004">
      <c r="B44" s="101" t="s">
        <v>35</v>
      </c>
      <c r="C44" s="116">
        <v>-36545</v>
      </c>
      <c r="D44" s="110">
        <f t="shared" si="10"/>
        <v>352375</v>
      </c>
      <c r="E44" s="119">
        <f t="shared" si="9"/>
        <v>2.3228258218469224</v>
      </c>
    </row>
    <row r="45" spans="2:11" x14ac:dyDescent="0.55000000000000004">
      <c r="B45" s="101" t="s">
        <v>38</v>
      </c>
      <c r="C45" s="116">
        <v>-37890</v>
      </c>
      <c r="D45" s="110">
        <f t="shared" si="10"/>
        <v>314485</v>
      </c>
      <c r="E45" s="119">
        <f t="shared" si="9"/>
        <v>2.0730581868280367</v>
      </c>
    </row>
    <row r="46" spans="2:11" x14ac:dyDescent="0.55000000000000004">
      <c r="B46" s="101" t="s">
        <v>37</v>
      </c>
      <c r="C46" s="116">
        <v>-58226</v>
      </c>
      <c r="D46" s="110">
        <f t="shared" si="10"/>
        <v>256259</v>
      </c>
      <c r="E46" s="119">
        <f t="shared" si="9"/>
        <v>1.6892373814279404</v>
      </c>
    </row>
    <row r="47" spans="2:11" ht="14.7" thickBot="1" x14ac:dyDescent="0.6">
      <c r="B47" s="104" t="s">
        <v>41</v>
      </c>
      <c r="C47" s="117">
        <v>-104558</v>
      </c>
      <c r="D47" s="113">
        <f t="shared" si="10"/>
        <v>151701</v>
      </c>
      <c r="E47" s="120">
        <f t="shared" si="9"/>
        <v>1</v>
      </c>
    </row>
    <row r="48" spans="2:11" x14ac:dyDescent="0.55000000000000004"/>
    <row r="49" x14ac:dyDescent="0.55000000000000004"/>
    <row r="50" x14ac:dyDescent="0.55000000000000004"/>
    <row r="51" x14ac:dyDescent="0.55000000000000004"/>
    <row r="52" x14ac:dyDescent="0.55000000000000004"/>
    <row r="53" x14ac:dyDescent="0.55000000000000004"/>
    <row r="54" x14ac:dyDescent="0.55000000000000004"/>
    <row r="55" x14ac:dyDescent="0.55000000000000004"/>
    <row r="56" x14ac:dyDescent="0.55000000000000004"/>
    <row r="57" x14ac:dyDescent="0.55000000000000004"/>
    <row r="58" x14ac:dyDescent="0.55000000000000004"/>
  </sheetData>
  <mergeCells count="4">
    <mergeCell ref="B7:I7"/>
    <mergeCell ref="B21:I21"/>
    <mergeCell ref="F8:H8"/>
    <mergeCell ref="B8:D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Indeks</vt:lpstr>
      <vt:lpstr>1</vt:lpstr>
      <vt:lpstr>2</vt:lpstr>
      <vt:lpstr>Ark1</vt:lpstr>
      <vt:lpstr>3</vt:lpstr>
      <vt:lpstr>4</vt:lpstr>
      <vt:lpstr>5</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Storm</dc:creator>
  <cp:lastModifiedBy>Oliver Storm Pallesen</cp:lastModifiedBy>
  <dcterms:created xsi:type="dcterms:W3CDTF">2012-12-17T11:45:12Z</dcterms:created>
  <dcterms:modified xsi:type="dcterms:W3CDTF">2018-09-08T14:35:08Z</dcterms:modified>
</cp:coreProperties>
</file>